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lyne\Desktop\Laboratorios 2015\"/>
    </mc:Choice>
  </mc:AlternateContent>
  <bookViews>
    <workbookView xWindow="0" yWindow="0" windowWidth="11880" windowHeight="9210" activeTab="5"/>
  </bookViews>
  <sheets>
    <sheet name="PLANILHA" sheetId="1" r:id="rId1"/>
    <sheet name="BDI SERVIÇOS" sheetId="2" r:id="rId2"/>
    <sheet name="BDI EQUIPAMENTOS" sheetId="3" r:id="rId3"/>
    <sheet name="COMPOSIÇÃO" sheetId="6" r:id="rId4"/>
    <sheet name="CRONOGRAMA" sheetId="4" r:id="rId5"/>
    <sheet name="HISTOGRAMA" sheetId="5" r:id="rId6"/>
  </sheets>
  <externalReferences>
    <externalReference r:id="rId7"/>
  </externalReferences>
  <definedNames>
    <definedName name="_xlnm.Print_Area" localSheetId="2">'BDI EQUIPAMENTOS'!$B$1:$J$41</definedName>
    <definedName name="_xlnm.Print_Area" localSheetId="1">'BDI SERVIÇOS'!$A$1:$K$40</definedName>
    <definedName name="_xlnm.Print_Area" localSheetId="3">COMPOSIÇÃO!$A$1:$E$546</definedName>
    <definedName name="_xlnm.Print_Area" localSheetId="4">CRONOGRAMA!$A$1:$CS$27</definedName>
    <definedName name="_xlnm.Print_Area" localSheetId="0">PLANILHA!$A$1:$J$51</definedName>
    <definedName name="_xlnm.Print_Titles" localSheetId="3">COMPOSIÇÃO!$1:$5</definedName>
  </definedNames>
  <calcPr calcId="0"/>
</workbook>
</file>

<file path=xl/calcChain.xml><?xml version="1.0" encoding="utf-8"?>
<calcChain xmlns="http://schemas.openxmlformats.org/spreadsheetml/2006/main">
  <c r="E541" i="6" l="1"/>
  <c r="E540" i="6"/>
  <c r="E539" i="6"/>
  <c r="E538" i="6"/>
  <c r="E537" i="6"/>
  <c r="E536" i="6"/>
  <c r="E535" i="6"/>
  <c r="E534" i="6"/>
  <c r="E533" i="6"/>
  <c r="E532" i="6"/>
  <c r="E531" i="6"/>
  <c r="E530" i="6"/>
  <c r="E542" i="6" s="1"/>
  <c r="E527" i="6"/>
  <c r="E544" i="6" s="1"/>
  <c r="E526" i="6"/>
  <c r="E514" i="6"/>
  <c r="E515" i="6" s="1"/>
  <c r="E517" i="6" s="1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503" i="6" s="1"/>
  <c r="E487" i="6"/>
  <c r="E505" i="6" s="1"/>
  <c r="E486" i="6"/>
  <c r="E485" i="6"/>
  <c r="E484" i="6"/>
  <c r="E483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72" i="6" s="1"/>
  <c r="E452" i="6"/>
  <c r="E451" i="6"/>
  <c r="E453" i="6" s="1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40" i="6" s="1"/>
  <c r="E422" i="6"/>
  <c r="E418" i="6"/>
  <c r="E417" i="6"/>
  <c r="E419" i="6" s="1"/>
  <c r="E442" i="6" s="1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406" i="6" s="1"/>
  <c r="E389" i="6"/>
  <c r="E385" i="6"/>
  <c r="E384" i="6"/>
  <c r="E386" i="6" s="1"/>
  <c r="E373" i="6"/>
  <c r="E375" i="6" s="1"/>
  <c r="E372" i="6"/>
  <c r="E360" i="6"/>
  <c r="E359" i="6"/>
  <c r="E358" i="6"/>
  <c r="E357" i="6"/>
  <c r="E356" i="6"/>
  <c r="E355" i="6"/>
  <c r="E354" i="6"/>
  <c r="E353" i="6"/>
  <c r="E352" i="6"/>
  <c r="E351" i="6"/>
  <c r="E350" i="6"/>
  <c r="E361" i="6" s="1"/>
  <c r="E349" i="6"/>
  <c r="E345" i="6"/>
  <c r="E346" i="6" s="1"/>
  <c r="E363" i="6" s="1"/>
  <c r="E333" i="6"/>
  <c r="E332" i="6"/>
  <c r="E331" i="6"/>
  <c r="E330" i="6"/>
  <c r="E329" i="6"/>
  <c r="E328" i="6"/>
  <c r="E327" i="6"/>
  <c r="E326" i="6"/>
  <c r="E325" i="6"/>
  <c r="E334" i="6" s="1"/>
  <c r="E324" i="6"/>
  <c r="E323" i="6"/>
  <c r="E322" i="6"/>
  <c r="E321" i="6"/>
  <c r="E317" i="6"/>
  <c r="E316" i="6"/>
  <c r="E318" i="6" s="1"/>
  <c r="E336" i="6" s="1"/>
  <c r="E304" i="6"/>
  <c r="E305" i="6" s="1"/>
  <c r="E307" i="6" s="1"/>
  <c r="E292" i="6"/>
  <c r="E291" i="6"/>
  <c r="E290" i="6"/>
  <c r="E289" i="6"/>
  <c r="E288" i="6"/>
  <c r="E287" i="6"/>
  <c r="E286" i="6"/>
  <c r="E285" i="6"/>
  <c r="E293" i="6" s="1"/>
  <c r="E284" i="6"/>
  <c r="E283" i="6"/>
  <c r="E282" i="6"/>
  <c r="E281" i="6"/>
  <c r="E277" i="6"/>
  <c r="E278" i="6" s="1"/>
  <c r="E265" i="6"/>
  <c r="E266" i="6" s="1"/>
  <c r="E261" i="6"/>
  <c r="E260" i="6"/>
  <c r="E262" i="6" s="1"/>
  <c r="E268" i="6" s="1"/>
  <c r="E248" i="6"/>
  <c r="E249" i="6" s="1"/>
  <c r="E244" i="6"/>
  <c r="E243" i="6"/>
  <c r="E245" i="6" s="1"/>
  <c r="E251" i="6" s="1"/>
  <c r="E231" i="6"/>
  <c r="E230" i="6"/>
  <c r="E229" i="6"/>
  <c r="E228" i="6"/>
  <c r="E227" i="6"/>
  <c r="E226" i="6"/>
  <c r="E225" i="6"/>
  <c r="E224" i="6"/>
  <c r="E223" i="6"/>
  <c r="E222" i="6"/>
  <c r="E221" i="6"/>
  <c r="E220" i="6"/>
  <c r="E232" i="6" s="1"/>
  <c r="E216" i="6"/>
  <c r="E217" i="6" s="1"/>
  <c r="E234" i="6" s="1"/>
  <c r="E215" i="6"/>
  <c r="E203" i="6"/>
  <c r="E204" i="6" s="1"/>
  <c r="E199" i="6"/>
  <c r="E200" i="6" s="1"/>
  <c r="E198" i="6"/>
  <c r="E186" i="6"/>
  <c r="E187" i="6" s="1"/>
  <c r="E182" i="6"/>
  <c r="E183" i="6" s="1"/>
  <c r="E189" i="6" s="1"/>
  <c r="E181" i="6"/>
  <c r="E169" i="6"/>
  <c r="E170" i="6" s="1"/>
  <c r="E165" i="6"/>
  <c r="E166" i="6" s="1"/>
  <c r="E164" i="6"/>
  <c r="E152" i="6"/>
  <c r="E151" i="6"/>
  <c r="E150" i="6"/>
  <c r="E149" i="6"/>
  <c r="E148" i="6"/>
  <c r="E147" i="6"/>
  <c r="E146" i="6"/>
  <c r="E145" i="6"/>
  <c r="E144" i="6"/>
  <c r="E143" i="6"/>
  <c r="E142" i="6"/>
  <c r="E153" i="6" s="1"/>
  <c r="E141" i="6"/>
  <c r="E140" i="6"/>
  <c r="E136" i="6"/>
  <c r="E137" i="6" s="1"/>
  <c r="E155" i="6" s="1"/>
  <c r="E125" i="6"/>
  <c r="E127" i="6" s="1"/>
  <c r="E124" i="6"/>
  <c r="E112" i="6"/>
  <c r="E113" i="6" s="1"/>
  <c r="E108" i="6"/>
  <c r="E109" i="6" s="1"/>
  <c r="E115" i="6" s="1"/>
  <c r="E107" i="6"/>
  <c r="E95" i="6"/>
  <c r="E94" i="6"/>
  <c r="E93" i="6"/>
  <c r="E96" i="6" s="1"/>
  <c r="E92" i="6"/>
  <c r="E88" i="6"/>
  <c r="E89" i="6" s="1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77" i="6" s="1"/>
  <c r="E59" i="6"/>
  <c r="E55" i="6"/>
  <c r="E54" i="6"/>
  <c r="E56" i="6" s="1"/>
  <c r="E50" i="6"/>
  <c r="E51" i="6" s="1"/>
  <c r="E79" i="6" s="1"/>
  <c r="E38" i="6"/>
  <c r="E39" i="6" s="1"/>
  <c r="E41" i="6" s="1"/>
  <c r="E26" i="6"/>
  <c r="E27" i="6" s="1"/>
  <c r="E29" i="6" s="1"/>
  <c r="E14" i="6"/>
  <c r="E13" i="6"/>
  <c r="E12" i="6"/>
  <c r="E15" i="6" s="1"/>
  <c r="E17" i="6" s="1"/>
  <c r="G24" i="4"/>
  <c r="C24" i="4"/>
  <c r="B24" i="4"/>
  <c r="G21" i="4"/>
  <c r="C21" i="4"/>
  <c r="B21" i="4"/>
  <c r="G18" i="4"/>
  <c r="C18" i="4"/>
  <c r="B18" i="4"/>
  <c r="G15" i="4"/>
  <c r="C15" i="4"/>
  <c r="B15" i="4"/>
  <c r="G12" i="4"/>
  <c r="C12" i="4"/>
  <c r="C27" i="4" s="1"/>
  <c r="B12" i="4"/>
  <c r="J51" i="1"/>
  <c r="J50" i="1"/>
  <c r="J49" i="1"/>
  <c r="J48" i="1"/>
  <c r="H39" i="3"/>
  <c r="H23" i="2"/>
  <c r="H38" i="2" s="1"/>
  <c r="E43" i="6" l="1"/>
  <c r="E42" i="6"/>
  <c r="E365" i="6"/>
  <c r="E364" i="6"/>
  <c r="E337" i="6"/>
  <c r="E338" i="6" s="1"/>
  <c r="E116" i="6"/>
  <c r="E117" i="6" s="1"/>
  <c r="E206" i="6"/>
  <c r="E252" i="6"/>
  <c r="E253" i="6" s="1"/>
  <c r="E156" i="6"/>
  <c r="E157" i="6" s="1"/>
  <c r="E308" i="6"/>
  <c r="E309" i="6"/>
  <c r="E80" i="6"/>
  <c r="E81" i="6" s="1"/>
  <c r="E190" i="6"/>
  <c r="E191" i="6" s="1"/>
  <c r="E443" i="6"/>
  <c r="E444" i="6"/>
  <c r="E295" i="6"/>
  <c r="E18" i="6"/>
  <c r="E19" i="6" s="1"/>
  <c r="E507" i="6"/>
  <c r="E506" i="6"/>
  <c r="E98" i="6"/>
  <c r="E376" i="6"/>
  <c r="E377" i="6"/>
  <c r="E474" i="6"/>
  <c r="E235" i="6"/>
  <c r="E236" i="6"/>
  <c r="E270" i="6"/>
  <c r="E269" i="6"/>
  <c r="E519" i="6"/>
  <c r="E518" i="6"/>
  <c r="E545" i="6"/>
  <c r="E546" i="6"/>
  <c r="E30" i="6"/>
  <c r="E31" i="6"/>
  <c r="E128" i="6"/>
  <c r="E129" i="6" s="1"/>
  <c r="E172" i="6"/>
  <c r="E408" i="6"/>
  <c r="D21" i="4"/>
  <c r="H21" i="4" s="1"/>
  <c r="D18" i="4"/>
  <c r="H18" i="4" s="1"/>
  <c r="D15" i="4"/>
  <c r="D24" i="4"/>
  <c r="H24" i="4" s="1"/>
  <c r="D12" i="4"/>
  <c r="E409" i="6" l="1"/>
  <c r="E410" i="6" s="1"/>
  <c r="E208" i="6"/>
  <c r="E207" i="6"/>
  <c r="E173" i="6"/>
  <c r="E174" i="6" s="1"/>
  <c r="E99" i="6"/>
  <c r="E100" i="6" s="1"/>
  <c r="E476" i="6"/>
  <c r="E475" i="6"/>
  <c r="E297" i="6"/>
  <c r="E296" i="6"/>
  <c r="BO12" i="4"/>
  <c r="BO27" i="4" s="1"/>
  <c r="AM12" i="4"/>
  <c r="D27" i="4"/>
  <c r="H12" i="4"/>
  <c r="H15" i="4"/>
  <c r="BO15" i="4"/>
  <c r="AM15" i="4" s="1"/>
  <c r="H27" i="4" l="1"/>
  <c r="AM27" i="4"/>
  <c r="I11" i="1" l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9" i="1"/>
  <c r="J19" i="1" s="1"/>
  <c r="I20" i="1"/>
  <c r="J20" i="1" s="1"/>
  <c r="I21" i="1"/>
  <c r="J21" i="1" s="1"/>
  <c r="I22" i="1"/>
  <c r="J22" i="1" s="1"/>
  <c r="I23" i="1"/>
  <c r="J23" i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5" i="1"/>
  <c r="J35" i="1" s="1"/>
  <c r="I36" i="1"/>
  <c r="J36" i="1" s="1"/>
  <c r="I37" i="1"/>
  <c r="J37" i="1" s="1"/>
  <c r="I40" i="1"/>
  <c r="J40" i="1" s="1"/>
  <c r="I41" i="1"/>
  <c r="J41" i="1" s="1"/>
  <c r="I44" i="1"/>
  <c r="J44" i="1" s="1"/>
  <c r="J45" i="1" s="1"/>
  <c r="J42" i="1" l="1"/>
  <c r="J17" i="1"/>
  <c r="J33" i="1"/>
  <c r="J38" i="1"/>
  <c r="J47" i="1" l="1"/>
</calcChain>
</file>

<file path=xl/comments1.xml><?xml version="1.0" encoding="utf-8"?>
<comments xmlns="http://schemas.openxmlformats.org/spreadsheetml/2006/main">
  <authors>
    <author>FR22209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FR22209:</t>
        </r>
        <r>
          <rPr>
            <sz val="8"/>
            <color indexed="81"/>
            <rFont val="Tahoma"/>
            <family val="2"/>
          </rPr>
          <t xml:space="preserve">
=(((1+SELIC)^(1/365)^Período)-1)</t>
        </r>
      </text>
    </comment>
  </commentList>
</comments>
</file>

<file path=xl/comments2.xml><?xml version="1.0" encoding="utf-8"?>
<comments xmlns="http://schemas.openxmlformats.org/spreadsheetml/2006/main">
  <authors>
    <author>FR22209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FR22209:</t>
        </r>
        <r>
          <rPr>
            <sz val="8"/>
            <color indexed="81"/>
            <rFont val="Tahoma"/>
            <family val="2"/>
          </rPr>
          <t xml:space="preserve">
=(((1+SELIC)^(1/365)^Período)-1)</t>
        </r>
      </text>
    </comment>
    <comment ref="G30" authorId="0" shapeId="0">
      <text>
        <r>
          <rPr>
            <b/>
            <sz val="8"/>
            <color indexed="81"/>
            <rFont val="Tahoma"/>
            <family val="2"/>
          </rPr>
          <t>FR22209:</t>
        </r>
        <r>
          <rPr>
            <sz val="8"/>
            <color indexed="81"/>
            <rFont val="Tahoma"/>
            <family val="2"/>
          </rPr>
          <t xml:space="preserve">
Valor retirado do site da Receita Federal do Brasil.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>FR22209:</t>
        </r>
        <r>
          <rPr>
            <sz val="8"/>
            <color indexed="81"/>
            <rFont val="Tahoma"/>
            <family val="2"/>
          </rPr>
          <t xml:space="preserve">
Valor retirado do site da Receita Federal do Brasil.</t>
        </r>
      </text>
    </comment>
    <comment ref="G32" authorId="0" shapeId="0">
      <text>
        <r>
          <rPr>
            <b/>
            <sz val="8"/>
            <color indexed="81"/>
            <rFont val="Tahoma"/>
            <family val="2"/>
          </rPr>
          <t>FR22209:</t>
        </r>
        <r>
          <rPr>
            <sz val="8"/>
            <color indexed="81"/>
            <rFont val="Tahoma"/>
            <family val="2"/>
          </rPr>
          <t xml:space="preserve">
Código tributário municipal.
Considerar 50% do valor da taxa (desconto obtido para prestação de serviços que envolvam compra de material)</t>
        </r>
      </text>
    </comment>
  </commentList>
</comments>
</file>

<file path=xl/sharedStrings.xml><?xml version="1.0" encoding="utf-8"?>
<sst xmlns="http://schemas.openxmlformats.org/spreadsheetml/2006/main" count="1485" uniqueCount="383">
  <si>
    <t xml:space="preserve">Item           </t>
  </si>
  <si>
    <t xml:space="preserve">Comp           </t>
  </si>
  <si>
    <t xml:space="preserve">Descricao      </t>
  </si>
  <si>
    <t xml:space="preserve">Unidade        </t>
  </si>
  <si>
    <t xml:space="preserve">Materiais      </t>
  </si>
  <si>
    <t xml:space="preserve">Mao de Obra    </t>
  </si>
  <si>
    <t xml:space="preserve">Pr. Unitario   </t>
  </si>
  <si>
    <t xml:space="preserve">Pr. Total      </t>
  </si>
  <si>
    <t xml:space="preserve">Cod. Cliente   </t>
  </si>
  <si>
    <t xml:space="preserve"> 01.</t>
  </si>
  <si>
    <t>ADMINISTRAÇÃO LOCAL E CANTEIRO</t>
  </si>
  <si>
    <t xml:space="preserve"> </t>
  </si>
  <si>
    <t xml:space="preserve"> 01. 01.</t>
  </si>
  <si>
    <t>CZ9080</t>
  </si>
  <si>
    <t>EQUIPE ADMINISTRATIVA</t>
  </si>
  <si>
    <t>UN</t>
  </si>
  <si>
    <t xml:space="preserve"> 01. 02.</t>
  </si>
  <si>
    <t>CZ9083</t>
  </si>
  <si>
    <t>EPI/PPRA/PCMSO/EXAMES (&lt; 20 EMPREGADOS) (A&gt;=200M2) AREAS</t>
  </si>
  <si>
    <t>M2</t>
  </si>
  <si>
    <t xml:space="preserve"> 01. 03.</t>
  </si>
  <si>
    <t>CZ9084</t>
  </si>
  <si>
    <t>FERRAMENTAS</t>
  </si>
  <si>
    <t xml:space="preserve"> 01. 04.</t>
  </si>
  <si>
    <t>CB0006</t>
  </si>
  <si>
    <t>PLACA DE OBRA EM CHAPA DE ACO GALVANIZADO</t>
  </si>
  <si>
    <t>74209/001</t>
  </si>
  <si>
    <t xml:space="preserve"> 01. 05.</t>
  </si>
  <si>
    <t>CB0009</t>
  </si>
  <si>
    <t>ALUGUEL CONTAINER/ESCRIT/WC C/1 VASO/1 LAV/1 MIC/4 CHUV</t>
  </si>
  <si>
    <t>MES</t>
  </si>
  <si>
    <t>73847/002</t>
  </si>
  <si>
    <t xml:space="preserve"> 01. 06.</t>
  </si>
  <si>
    <t>TAXA DE ANOTAÇÃO DE RESPONSABI LIDADE TECNICA ART-CREA</t>
  </si>
  <si>
    <t xml:space="preserve">TOTAL ITEM:  01   </t>
  </si>
  <si>
    <t xml:space="preserve"> 02.</t>
  </si>
  <si>
    <t>INSTALAÇÕES ELETRICAS</t>
  </si>
  <si>
    <t xml:space="preserve"> 02. 01.</t>
  </si>
  <si>
    <t>CZ0001</t>
  </si>
  <si>
    <t>TOMADA 2 POLOS MAIS TERRA 20A - 250V, SISTEMA "X"</t>
  </si>
  <si>
    <t>C2480</t>
  </si>
  <si>
    <t xml:space="preserve"> 02. 02.</t>
  </si>
  <si>
    <t>CZ0002</t>
  </si>
  <si>
    <t>PRENSA CABO DE 3/4", FORNECIMENTO</t>
  </si>
  <si>
    <t>04202/ORSE</t>
  </si>
  <si>
    <t xml:space="preserve"> 02. 03.</t>
  </si>
  <si>
    <t>CJ0107</t>
  </si>
  <si>
    <t>CONDULETE 1 1/4" EM LIGA DE ALUMÍNIO FUNDIDO TIPO "X" -</t>
  </si>
  <si>
    <t>73861/018</t>
  </si>
  <si>
    <t xml:space="preserve"> 02. 04.</t>
  </si>
  <si>
    <t>CZ0003</t>
  </si>
  <si>
    <t>DISJUNTOR BIPOLAR EM QUADRO DE DISTRIBUIÇÃO 16A</t>
  </si>
  <si>
    <t>C1082</t>
  </si>
  <si>
    <t xml:space="preserve"> 02. 05.</t>
  </si>
  <si>
    <t>CZ0004</t>
  </si>
  <si>
    <t>DISJUNTOR BIPOLAR EM QUADRO DE DISTRIBUIÇÃO 20A</t>
  </si>
  <si>
    <t>C1084</t>
  </si>
  <si>
    <t xml:space="preserve"> 02. 06.</t>
  </si>
  <si>
    <t>CZ0009</t>
  </si>
  <si>
    <t>DISJUNTOR DIFERENCIAL DR-16A - 40A, 30mA</t>
  </si>
  <si>
    <t>C4530</t>
  </si>
  <si>
    <t xml:space="preserve"> 02. 07.</t>
  </si>
  <si>
    <t>CJ0376</t>
  </si>
  <si>
    <t>ELETRODUTO DE PVC RIGIDO ROSCAVEL DN 32MM (1 1/4") INCL</t>
  </si>
  <si>
    <t>M</t>
  </si>
  <si>
    <t xml:space="preserve"> 02. 08.</t>
  </si>
  <si>
    <t>CZ0005</t>
  </si>
  <si>
    <t>TERMINAL ILHOS PARA CABO DE 1,50MM2 À 2,50MM2</t>
  </si>
  <si>
    <t>C3482</t>
  </si>
  <si>
    <t xml:space="preserve"> 02. 09.</t>
  </si>
  <si>
    <t>CZ0006</t>
  </si>
  <si>
    <t>TERMINAL ILHOS PARA CABO DE 4,00MM2 À 6,00MM2</t>
  </si>
  <si>
    <t>C3483</t>
  </si>
  <si>
    <t xml:space="preserve"> 02. 10.</t>
  </si>
  <si>
    <t>CJ0487</t>
  </si>
  <si>
    <t>BUCHA S8+PARAFUSO</t>
  </si>
  <si>
    <t xml:space="preserve"> 02. 11.</t>
  </si>
  <si>
    <t>CZ0008</t>
  </si>
  <si>
    <t>ABRAÇADEIRA TIPO D, CUNHA</t>
  </si>
  <si>
    <t>SPDA-ABR-005</t>
  </si>
  <si>
    <t xml:space="preserve"> 02. 12.</t>
  </si>
  <si>
    <t>CJ0072</t>
  </si>
  <si>
    <t>CABO DE COBRE ISOLADO PVC 450/750V 4MM2 RESISTENTE A</t>
  </si>
  <si>
    <t>73860/009</t>
  </si>
  <si>
    <t xml:space="preserve"> 02. 13.</t>
  </si>
  <si>
    <t>CJ0488</t>
  </si>
  <si>
    <t>FITA ISOLANTE 19 MMX20M</t>
  </si>
  <si>
    <t xml:space="preserve"> 02. 14.</t>
  </si>
  <si>
    <t>CZ9048</t>
  </si>
  <si>
    <t>ANILHA (MARCADOR) PARA IDENTIFICAÇÃO DE CABOS (# 16</t>
  </si>
  <si>
    <t>500 PÇ</t>
  </si>
  <si>
    <t>CAB-ANI-010</t>
  </si>
  <si>
    <t xml:space="preserve">TOTAL ITEM:  02   </t>
  </si>
  <si>
    <t xml:space="preserve"> 03.</t>
  </si>
  <si>
    <t>MOBILIÁRIO</t>
  </si>
  <si>
    <t xml:space="preserve"> 03. 01.</t>
  </si>
  <si>
    <t>CZ9077</t>
  </si>
  <si>
    <t>ARMÁRIO EM MDF COR A DEFINIR C/ 3 PRATELEIRAS 600X110X55 CM</t>
  </si>
  <si>
    <t xml:space="preserve"> 03. 02.</t>
  </si>
  <si>
    <t>CZ9078</t>
  </si>
  <si>
    <t>GAVETEIRO EM MDF COR A DEFINIR C/ 4 GAVETAS 40X74X55</t>
  </si>
  <si>
    <t xml:space="preserve"> 03. 03.</t>
  </si>
  <si>
    <t>CZ9079</t>
  </si>
  <si>
    <t>BANCADA EM MDF COR A DEFINIR 200X78X55</t>
  </si>
  <si>
    <t xml:space="preserve">TOTAL ITEM:  03   </t>
  </si>
  <si>
    <t xml:space="preserve"> 04.</t>
  </si>
  <si>
    <t>EQUIPAMENTOS</t>
  </si>
  <si>
    <t xml:space="preserve"> 04. 01.</t>
  </si>
  <si>
    <t>CZ9075</t>
  </si>
  <si>
    <t>INSTALACAO E ASSENTAMENTO DE AR CONDICIONADO TIPO SPLIT DE</t>
  </si>
  <si>
    <t>15.005.0202-0</t>
  </si>
  <si>
    <t xml:space="preserve"> 04. 02.</t>
  </si>
  <si>
    <t>CZ9076</t>
  </si>
  <si>
    <t>CONDICIONADOR DE AR TIPO SPLIT 18000 BTU'S COMPREENDENDO 1 CO</t>
  </si>
  <si>
    <t>18.030.0004-0</t>
  </si>
  <si>
    <t xml:space="preserve">TOTAL ITEM:  04   </t>
  </si>
  <si>
    <t xml:space="preserve"> 05.</t>
  </si>
  <si>
    <t>SERVIÇOS COMPLEMENTARES</t>
  </si>
  <si>
    <t xml:space="preserve"> 05. 01.</t>
  </si>
  <si>
    <t>CU0048</t>
  </si>
  <si>
    <t>LIMPEZA FINAL DA OBRA</t>
  </si>
  <si>
    <t xml:space="preserve">TOTAL ITEM:  05   </t>
  </si>
  <si>
    <t xml:space="preserve">TOTAL DA PLANILHA: </t>
  </si>
  <si>
    <t>UNIVERSIDADE FEDERAL DE UBERLÂNDIA</t>
  </si>
  <si>
    <t>PLANILHA ORÇAMENTÁRIA - LABORATÓRIOS DO BLOCO 5TSM</t>
  </si>
  <si>
    <t>CAMPUS SANTA MÔNICA</t>
  </si>
  <si>
    <t>ÁREA TOTAL (M2): 82,57 m2</t>
  </si>
  <si>
    <t>TAXAS: LS= 90,64 %</t>
  </si>
  <si>
    <t>DATA:28/04/2015</t>
  </si>
  <si>
    <t>DATA BASE - REGIÃO: SINAPI - Belo Horizonte/MG (MES: 02/2015)</t>
  </si>
  <si>
    <t>OBJETO: REFORMA DOS LABORATÓRIOS BLOCO 5TSM</t>
  </si>
  <si>
    <t>ÁREA TOTAL (M2):82,57 m2</t>
  </si>
  <si>
    <t>COMPOSIÇÃO DO BDI</t>
  </si>
  <si>
    <t>Fórmula para Integração do BDI (Bonificação e Despesas Indiretas): Conforme Acordão 2.369/2011 e  revisão 2622-37/13( TC 036.076/2011-2)</t>
  </si>
  <si>
    <t>Itens Componentes do BDI:</t>
  </si>
  <si>
    <t>1.</t>
  </si>
  <si>
    <t>Administração Central da Contratada (AC%) ......................................................</t>
  </si>
  <si>
    <t>2.</t>
  </si>
  <si>
    <t>Encargos Financeiros (EF%) .....................................................................................</t>
  </si>
  <si>
    <t>3.</t>
  </si>
  <si>
    <t>Taxa de Risco, Seguros e Garantia (RG%) ...........................................................................</t>
  </si>
  <si>
    <t>3.1</t>
  </si>
  <si>
    <t>Taxa de Risco ...............................................................................................................................</t>
  </si>
  <si>
    <t>3.2</t>
  </si>
  <si>
    <t>Seguros e Garantias ....................................................................................................</t>
  </si>
  <si>
    <t>4.</t>
  </si>
  <si>
    <t>Lucro (L%) ..........................................................................................................</t>
  </si>
  <si>
    <t>5.</t>
  </si>
  <si>
    <t>Impostos e Tributos (IT%) ............................................................................................</t>
  </si>
  <si>
    <t>PIS ...................................................................................................................</t>
  </si>
  <si>
    <t>Seguridade Social (COFINS) .............................................................................................</t>
  </si>
  <si>
    <t>Percentuais Variáveis</t>
  </si>
  <si>
    <t>CSLL .............................................................................................................</t>
  </si>
  <si>
    <t>IRPJ .............................................................................................................</t>
  </si>
  <si>
    <t>ISSQN ...........................................................................................................</t>
  </si>
  <si>
    <t>³</t>
  </si>
  <si>
    <t>Outros (especificar) ................................................................................................</t>
  </si>
  <si>
    <t>6.</t>
  </si>
  <si>
    <r>
      <t xml:space="preserve">BDI sobre o </t>
    </r>
    <r>
      <rPr>
        <b/>
        <u/>
        <sz val="12"/>
        <rFont val="Times New Roman"/>
        <family val="1"/>
      </rPr>
      <t>Custo Total Direto da Obra</t>
    </r>
    <r>
      <rPr>
        <b/>
        <sz val="12"/>
        <rFont val="Times New Roman"/>
        <family val="1"/>
      </rPr>
      <t xml:space="preserve"> ............................................................................................</t>
    </r>
  </si>
  <si>
    <t>COMPOSIÇÃO DO BDI EQUIPAMENTOS</t>
  </si>
  <si>
    <t>Garantia</t>
  </si>
  <si>
    <t>Risco</t>
  </si>
  <si>
    <t>Despesas Financeiras</t>
  </si>
  <si>
    <t>Adm Central</t>
  </si>
  <si>
    <t xml:space="preserve">Lucro </t>
  </si>
  <si>
    <t>Tributos</t>
  </si>
  <si>
    <t xml:space="preserve">   Cofins</t>
  </si>
  <si>
    <t xml:space="preserve">   PIS</t>
  </si>
  <si>
    <t xml:space="preserve">   ISS</t>
  </si>
  <si>
    <t xml:space="preserve">   CPMF</t>
  </si>
  <si>
    <t>CPMF ...........................................................................................................</t>
  </si>
  <si>
    <t>BDI - Faixa referencial</t>
  </si>
  <si>
    <t xml:space="preserve">BDI EQUIPAMENTOS (14,21%): </t>
  </si>
  <si>
    <t>BDI SERVIÇOS (25,42%):</t>
  </si>
  <si>
    <t xml:space="preserve">TOTAL COM BDI: </t>
  </si>
  <si>
    <t>PREÇO/M²</t>
  </si>
  <si>
    <t>CRONOGRAMA FÍSICO FINACEIRO</t>
  </si>
  <si>
    <t>REFORMA DOS LABORATÓRIOS 5TSM</t>
  </si>
  <si>
    <t>ÁREA TOTAL (M2): 82,57m2</t>
  </si>
  <si>
    <t>ITEM</t>
  </si>
  <si>
    <t>DISCRIMINAÇÃO  DE SERVIÇOS</t>
  </si>
  <si>
    <t>VALOR DOS  SERVIÇOS (R$)</t>
  </si>
  <si>
    <t>PESO</t>
  </si>
  <si>
    <t>Início</t>
  </si>
  <si>
    <t>Final</t>
  </si>
  <si>
    <t>Duração</t>
  </si>
  <si>
    <t>Mês1</t>
  </si>
  <si>
    <t>Mês 2</t>
  </si>
  <si>
    <t>Mês 3</t>
  </si>
  <si>
    <t>%</t>
  </si>
  <si>
    <t>Total:</t>
  </si>
  <si>
    <t>HISTOGRAMA MDO</t>
  </si>
  <si>
    <t>Nome do recurso</t>
  </si>
  <si>
    <t>Trabalho</t>
  </si>
  <si>
    <t>Mês 1</t>
  </si>
  <si>
    <t>AJUDANTE DE CARPINTEIRO</t>
  </si>
  <si>
    <t>213 hrs</t>
  </si>
  <si>
    <t>213h</t>
  </si>
  <si>
    <t>AJUDANTE DE ELETRICISTA</t>
  </si>
  <si>
    <t>9,2 hrs</t>
  </si>
  <si>
    <t>9,2h</t>
  </si>
  <si>
    <t>ALMOXARIFE</t>
  </si>
  <si>
    <t>40 hrs</t>
  </si>
  <si>
    <t>40h</t>
  </si>
  <si>
    <t>AUXILIAR DE ELETRICISTA</t>
  </si>
  <si>
    <t>13,65 hrs</t>
  </si>
  <si>
    <t>13,65h</t>
  </si>
  <si>
    <t>CARPINTEIRO DE ESQUADRIA</t>
  </si>
  <si>
    <t>174 hrs</t>
  </si>
  <si>
    <t>174h</t>
  </si>
  <si>
    <t>ELETRICISTA OU OFICIAL ELETRICISTA</t>
  </si>
  <si>
    <t>6,6 hrs</t>
  </si>
  <si>
    <t>6,6h</t>
  </si>
  <si>
    <t>26,28 hrs</t>
  </si>
  <si>
    <t>26,28h</t>
  </si>
  <si>
    <t>ENCARREGADO GERAL</t>
  </si>
  <si>
    <t>10 hrs</t>
  </si>
  <si>
    <t>10h</t>
  </si>
  <si>
    <t>ENGENHEIRO DE OBRA JUNIOR</t>
  </si>
  <si>
    <t>5 hrs</t>
  </si>
  <si>
    <t>5h</t>
  </si>
  <si>
    <t>SERVENTE</t>
  </si>
  <si>
    <t>23,73 hrs</t>
  </si>
  <si>
    <t>23,73h</t>
  </si>
  <si>
    <t xml:space="preserve">COMPOSIÇÃO DE PREÇOS </t>
  </si>
  <si>
    <t xml:space="preserve">Item:                          </t>
  </si>
  <si>
    <t xml:space="preserve">Serviço:  EQUIPE ADMINISTRATIVA                                        </t>
  </si>
  <si>
    <t xml:space="preserve">Unid: UN    </t>
  </si>
  <si>
    <t xml:space="preserve">Mão de Obra                   </t>
  </si>
  <si>
    <t xml:space="preserve">Unid           </t>
  </si>
  <si>
    <t xml:space="preserve">Qtde           </t>
  </si>
  <si>
    <t xml:space="preserve">Custo Unitário </t>
  </si>
  <si>
    <t xml:space="preserve">Custo Total    </t>
  </si>
  <si>
    <t>00253 - ALMOXARIFE</t>
  </si>
  <si>
    <t xml:space="preserve">H     </t>
  </si>
  <si>
    <t>02707 - ENGENHEIRO CIVIL DE OBRA PLENO</t>
  </si>
  <si>
    <t>04083 - ENCARREGADO GERAL DE OBRAS</t>
  </si>
  <si>
    <t>Total</t>
  </si>
  <si>
    <t xml:space="preserve">Preço de Custo       </t>
  </si>
  <si>
    <t xml:space="preserve">Bonificação          </t>
  </si>
  <si>
    <t xml:space="preserve">Preço de Venda       </t>
  </si>
  <si>
    <t xml:space="preserve">Item: 021602                   </t>
  </si>
  <si>
    <t xml:space="preserve">Serviço:  EPI/PPRA/PCMSO/EXAMES (&lt; 20    EMPREGADOS) (A&gt;=200M2) AREAS  </t>
  </si>
  <si>
    <t xml:space="preserve">Unid: M2    </t>
  </si>
  <si>
    <t xml:space="preserve">Materiais                     </t>
  </si>
  <si>
    <t>2538 - E.P.I/P.P.R.A (COMP. AUXILIAR)</t>
  </si>
  <si>
    <t xml:space="preserve">m2    </t>
  </si>
  <si>
    <t xml:space="preserve">Item: 020200                   </t>
  </si>
  <si>
    <t xml:space="preserve">Serviço:  FERRAMENTAS                                                  </t>
  </si>
  <si>
    <t>2758 - FERRAMENTAS ( COMPOSIÇÃO       AUXILIAR )</t>
  </si>
  <si>
    <t xml:space="preserve">Item: 74209/001                </t>
  </si>
  <si>
    <t xml:space="preserve">Serviço:  PLACA DE OBRA EM CHAPA DE ACO  GALVANIZADO                   </t>
  </si>
  <si>
    <t xml:space="preserve">Equipamentos                  </t>
  </si>
  <si>
    <t>00643 - BETONEIRA 320 L, DIESEL,       POTENCIA DE 5,5 HP, SEM</t>
  </si>
  <si>
    <t>01213 - CARPINTEIRO DE FORMAS</t>
  </si>
  <si>
    <t>06111 - SERVENTE</t>
  </si>
  <si>
    <t>00370 - AREIA MEDIA - POSTO            JAZIDA/FORNECEDOR (SEM FRETE)</t>
  </si>
  <si>
    <t xml:space="preserve">M3    </t>
  </si>
  <si>
    <t>00010 - BALDE PLASTICO CAP 10L</t>
  </si>
  <si>
    <t xml:space="preserve">UN    </t>
  </si>
  <si>
    <t>12893 - BOTA COURO SOLADO DE BORRACHA  VULCANIZADA</t>
  </si>
  <si>
    <t xml:space="preserve">PAR   </t>
  </si>
  <si>
    <t>12894 - CAPA P/ CHUVA</t>
  </si>
  <si>
    <t>12895 - CAPACETE PLASTICO RIGIDO</t>
  </si>
  <si>
    <t>02711 - CARRO-DE-MAO CACAMBA METALICA  E PNEU MACICO</t>
  </si>
  <si>
    <t>01379 - CIMENTO PORTLAND COMPOSTO CP   II-32</t>
  </si>
  <si>
    <t xml:space="preserve">KG    </t>
  </si>
  <si>
    <t>02709 - !EM PROCESSO DE DESATIVACAO!   ENXADA ESTREITA DE *240 X 230*</t>
  </si>
  <si>
    <t>12892 - LUVA RASPA DE COURO, CANO      CURTO</t>
  </si>
  <si>
    <t>04417 - PECA DE MADEIRA DE LEI *2,5 X  7,5* CM (1" X 3"), NÃO</t>
  </si>
  <si>
    <t xml:space="preserve">M     </t>
  </si>
  <si>
    <t>04491 - PECA DE MADEIRA NATIVA /       REGIONAL 7,5 X 7,5CM (3X3) NAO</t>
  </si>
  <si>
    <t>04718 - PEDRA BRITADA N. 2 (POSTO      PEDREIRA/FORNECEDOR, SEM</t>
  </si>
  <si>
    <t>04813 - PLACA DE OBRA (PARA CONSTRUCAO CIVIL) EM CHAPA GALVANIZADA</t>
  </si>
  <si>
    <t xml:space="preserve">M2    </t>
  </si>
  <si>
    <t>05075 - PREGO POLIDO COM CABECA 18 X   30</t>
  </si>
  <si>
    <t>37370 - ALIMENTACAO (ENCARGOS          COMPLEMENTARES) *COLETADO</t>
  </si>
  <si>
    <t>37371 - TRANSPORTE (ENCARGOS           COMPLEMENTARES) *COLETADO</t>
  </si>
  <si>
    <t>37372 - EXAMES (ENCARGOS               COMPLEMENTARES) *COLETADO</t>
  </si>
  <si>
    <t>37373 - SEGURO (ENCARGOS               COMPLEMENTARES) *COLETADO</t>
  </si>
  <si>
    <t xml:space="preserve">Item: 73847/002                </t>
  </si>
  <si>
    <t xml:space="preserve">Serviço:  ALUGUEL CONTAINER/ESCRIT/WC    C/1 VASO/1 LAV/1 MIC/4 CHUV   </t>
  </si>
  <si>
    <t xml:space="preserve">Unid: MES   </t>
  </si>
  <si>
    <t>10775 - CONTAINER 2,30 X 6,00 M, ALT.  2,50 M, COM 1 SANITARIO, PARA</t>
  </si>
  <si>
    <t xml:space="preserve">MES   </t>
  </si>
  <si>
    <t>07608 - CHUVEIRO PLASTICO BRANCO       SIMPLES, 5'' - AGUA FRIA -</t>
  </si>
  <si>
    <t>10425 - LAVATORIO LOUCA BRANCA         SUSPENSO *40 X 30* CM</t>
  </si>
  <si>
    <t>10432 - MICTORIO SIFONADO LOUCA BRANCA SEM COMPLEMENTOS</t>
  </si>
  <si>
    <t>10420 - BACIA SANITARIA (VASO)         CONVENCIONAL DE LOUCA BRANCA</t>
  </si>
  <si>
    <t xml:space="preserve">Item: C2480                    </t>
  </si>
  <si>
    <t xml:space="preserve">Serviço:  TOMADA 2 POLOS MAIS TERRA 20A  - 250V, SISTEMA "X"           </t>
  </si>
  <si>
    <t>I0042 - AJUDANTE DE ELETRICISTA</t>
  </si>
  <si>
    <t>I2312 - ELETRICISTA</t>
  </si>
  <si>
    <t>I2106 - TOMADA 2 POLOS, MAIS TERRA 20A - 250V, SISTEMA   X</t>
  </si>
  <si>
    <t xml:space="preserve">Item: 04202/ORSE               </t>
  </si>
  <si>
    <t xml:space="preserve">Serviço:  PRENSA CABO DE 3/4",           FORNECIMENTO                  </t>
  </si>
  <si>
    <t>03304/ORSE - PRENSA CABO DE 3/4"</t>
  </si>
  <si>
    <t xml:space="preserve">Item: 73861/018                </t>
  </si>
  <si>
    <t xml:space="preserve">Serviço:  CONDULETE 1 1/4" EM LIGA DE    ALUMÍNIO FUNDIDO TIPO "X" -   </t>
  </si>
  <si>
    <t>02436 - ELETRICISTA</t>
  </si>
  <si>
    <t>00855 - BUCHA E ARRUELA ALUMINIO       FUNDIDO P/ ELETRODUTO 25MM</t>
  </si>
  <si>
    <t xml:space="preserve">CJ    </t>
  </si>
  <si>
    <t>02581 - CONDULETE TIPO "X" EM LIGA     ALUMINIO P/ ELETRODUTO ROSCADO</t>
  </si>
  <si>
    <t xml:space="preserve">Item: C1082                    </t>
  </si>
  <si>
    <t xml:space="preserve">Serviço:  DISJUNTOR BIPOLAR EM QUADRO DE DISTRIBUIÇÃO 16A              </t>
  </si>
  <si>
    <t>I0970 - DISJUNTOR BIPOLAR 16A</t>
  </si>
  <si>
    <t xml:space="preserve">Item: C1084                    </t>
  </si>
  <si>
    <t xml:space="preserve">Serviço:  DISJUNTOR BIPOLAR EM QUADRO DE DISTRIBUIÇÃO 20A              </t>
  </si>
  <si>
    <t>I0972 - DISJUNTOR BIPOLAR 20A</t>
  </si>
  <si>
    <t xml:space="preserve">Item: C4530                    </t>
  </si>
  <si>
    <t xml:space="preserve">Serviço:  DISJUNTOR DIFERENCIAL DR-16A - 40A, 30mA                     </t>
  </si>
  <si>
    <t>I0037 - AJUDANTE</t>
  </si>
  <si>
    <t>I8365 - DISJUNTOR DIFERENCIAL DR-16A - 40A, 30mA</t>
  </si>
  <si>
    <t xml:space="preserve">Item: 83407                    </t>
  </si>
  <si>
    <t>Serviço:  ELETRODUTO DE PVC RIGIDO       ROSCAVEL DN 32MM (1 1/4") INCL</t>
  </si>
  <si>
    <t xml:space="preserve">Unid: M     </t>
  </si>
  <si>
    <t>00247 - AUXILIAR DE ELETRICISTA</t>
  </si>
  <si>
    <t>02684 - ELETRODUTO DE PVC ROSCÁVEL DE  1 1/4, SEM LUVA</t>
  </si>
  <si>
    <t xml:space="preserve">Item: C3482                    </t>
  </si>
  <si>
    <t xml:space="preserve">Serviço:  TERMINAL ILHOS PARA CABO DE    1,50MM2 À 2,50MM2             </t>
  </si>
  <si>
    <t>I6160 - TERMINAL OLHAL PARA CABO DE    1,50mm2 A 2,50mm2</t>
  </si>
  <si>
    <t xml:space="preserve">Item: C3483                    </t>
  </si>
  <si>
    <t xml:space="preserve">Serviço:  TERMINAL ILHOS PARA CABO DE    4,00MM2 À 6,00MM2             </t>
  </si>
  <si>
    <t>I6161 - TERMINAL OLHAL PARA CABO DE    4,00mm2 A 6,00mm2</t>
  </si>
  <si>
    <t xml:space="preserve">Serviço:  BUCHA S8+PARAFUSO                                            </t>
  </si>
  <si>
    <t>07583 - BUCHA NYLON S-8 C/ PARAFUSO    ACO ZINC CAB CHATA ROSCA</t>
  </si>
  <si>
    <t xml:space="preserve">Item: SPDA-ABR-005             </t>
  </si>
  <si>
    <t xml:space="preserve">Serviço:  ABRAÇADEIRA TIPO D, CUNHA                                    </t>
  </si>
  <si>
    <t>SPDA-ABR-005 - ABRAÇADEIRA TIPO D, CUNHA</t>
  </si>
  <si>
    <t xml:space="preserve">Item: 73860/009                </t>
  </si>
  <si>
    <t xml:space="preserve">Serviço:  CABO DE COBRE ISOLADO PVC      450/750V 4MM2 RESISTENTE A    </t>
  </si>
  <si>
    <t>00981 - CABO DE COBRE ISOLAMENTO       ANTI-CHAMA 450/750V 4MM2,</t>
  </si>
  <si>
    <t>21127 - FITA ISOLANTE ADESIVA          ANTI-CHAMA EM ROLOS 19MM X 5M</t>
  </si>
  <si>
    <t xml:space="preserve">Serviço:  FITA ISOLANTE 19 MMX20M                                      </t>
  </si>
  <si>
    <t>20111 - FITA ISOLANTE ADESIVA          ANTI-CHAMA, USO ATÉ 750 V, EM</t>
  </si>
  <si>
    <t xml:space="preserve">Item: CAB-ANI-010              </t>
  </si>
  <si>
    <t xml:space="preserve">Serviço:  ANILHA (MARCADOR) PARA         IDENTIFICAÇÃO DE CABOS (# 16  </t>
  </si>
  <si>
    <t>Unid: 500 PÇ</t>
  </si>
  <si>
    <t>CAB-ANI-010 - ANILHA (MARCADOR) PARA         IDENTIFICAÇÃO DE CABOS (# 16</t>
  </si>
  <si>
    <t xml:space="preserve">PÇ    </t>
  </si>
  <si>
    <t>Serviço:  ARMÁRIO EM MDF COR A DEFINIR   C/ 3 PRATELEIRAS 600X110X55 CM</t>
  </si>
  <si>
    <t>06117 - AJUDANTE DE CARPINTEIRO</t>
  </si>
  <si>
    <t>01214 - CARPINTEIRO DE ESQUADRIA</t>
  </si>
  <si>
    <t>01340 - CHAPA DE LAMINADO MELAMINICO,  LISO FOSCO, DE *1,25 X 3,08*</t>
  </si>
  <si>
    <t>01362 - CHAPA DE MADEIRA COMPENSADA DE PINUS, VIROLA OU EQUIVALENTE,</t>
  </si>
  <si>
    <t>01339 - COLA A BASE DE RESINA          SINTETICA PARA CHAPA DE</t>
  </si>
  <si>
    <t>11449 - DOBRADICA TP PIANO FERRO       LATONADO 1" X 3M P/ PORTA</t>
  </si>
  <si>
    <t>20247 - PREGO DE ACO 15 X 15 C/ CABECA</t>
  </si>
  <si>
    <t>11522 - PUXADOR CONCHA LATAO CROMADO   OU POLIDO P/ PORTA/JAN CORRER</t>
  </si>
  <si>
    <t xml:space="preserve">Serviço:  GAVETEIRO EM MDF COR A DEFINIR C/ 4 GAVETAS 40X74X55         </t>
  </si>
  <si>
    <t>11575 - ROLDANA FIXA DUPLA LATAO C/    ROLAMENTO P/ PORTA/JAN CORRER</t>
  </si>
  <si>
    <t>11580 - TRILHO QUADRADO ALUMINIO 1/4'' P/ RODIZIOS</t>
  </si>
  <si>
    <t xml:space="preserve">Serviço:  BANCADA EM MDF COR A DEFINIR   200X78X55                     </t>
  </si>
  <si>
    <t>37591 - SUPORTE MAO-FRANCESA EM ACO,   ABAS IGUAIS 40 CM, CAPACIDADE</t>
  </si>
  <si>
    <t xml:space="preserve">Item: 15.005.0202-0            </t>
  </si>
  <si>
    <t xml:space="preserve">Serviço:  INSTALACAO E ASSENTAMENTO DE   AR CONDICIONADO TIPO SPLIT DE </t>
  </si>
  <si>
    <t>01999 - MAO-DE-OBRA DE SERVENTE DA     CONSTRUCAO CIVIL, INCLUSIVE</t>
  </si>
  <si>
    <t>06913 - MAO-DE-OBRA DE SERRALHEIRO DA  CONSTRUCAOCIVIL, INCLUSIVE</t>
  </si>
  <si>
    <t>01993 - MAO-DE-OBRA DE BOMBEIRO        HIDRAULICO DA CONSTRUCAO</t>
  </si>
  <si>
    <t>01983 - MAO-DE-OBRA DE ELETRICISTA DE  CONSTRUÇÃOCIVIL, INCLUSIVE</t>
  </si>
  <si>
    <t>00011 - CANTONEIRA DE ACO DOCE,        P/SERRALHERIA, PRECO DE</t>
  </si>
  <si>
    <t>00286 - FIO C/ISOLAMENTO TERMOPLASTICO ANTICHAMADE 750V, DE 01,5MM2</t>
  </si>
  <si>
    <t>02562 - TUBO DE PVC RIGIDO ROSQUEAVEL, EM BARRASDE 6,00M, ROSCA EM AM</t>
  </si>
  <si>
    <t>02623 - JOELHO 90º DE PVC RIGIDO       ROSQUEAVEL, DE1/2"</t>
  </si>
  <si>
    <t>05270 - ABRACADEIRA TIPO COPO, DE 1"</t>
  </si>
  <si>
    <t>05909 - PARAFUSO FERRO, ROSCA SOBERBA, CABECA CHATA, DE (5,5X50)MM</t>
  </si>
  <si>
    <t>07859 - TUBO COBRE SEM COSTURA, NO     DIAMETRO DE 1/4" A 3/4" E COM</t>
  </si>
  <si>
    <t>07873 - CURVA 90º DE COBRE, DE 1/4" E  COM ESPESSURA DE 1/32"</t>
  </si>
  <si>
    <t>07875 - CURVA 90º DE COBRE, DE 1/2" E  COM ESPESSURA DE 1/32"</t>
  </si>
  <si>
    <t>07880 - FITA EM POLIETILENO PARA TUBO  ESPONJOSOEXPANDIDO COM LARGURA</t>
  </si>
  <si>
    <t>07881 - BOTIJA COM GAS REFRIGERANTE    R-22, DE 13,6 KG, EMBALAGEM</t>
  </si>
  <si>
    <t>07882 - MANGUEIRA CRISTAL EM PVC, NO   DIAMETRO DE1/2"</t>
  </si>
  <si>
    <t>07885 - TUBO ESPONJOSO EM POLIETILENO  EXPANDIDO,NO DIAMETRO DE 1/2"</t>
  </si>
  <si>
    <t xml:space="preserve">Item: 18.030.0004-0            </t>
  </si>
  <si>
    <t>Serviço:  CONDICIONADOR DE AR TIPO SPLIT 18000 BTU'S COMPREENDENDO 1 CO</t>
  </si>
  <si>
    <t>07779 - CONDICIONADOR DE AR TIPO       SPLIT, DE 18.000BTU`S, COM 1</t>
  </si>
  <si>
    <t xml:space="preserve">Item: 9537                     </t>
  </si>
  <si>
    <t xml:space="preserve">Serviço:  LIMPEZA FINAL DA OBRA                                        </t>
  </si>
  <si>
    <t>00003 - ACIDO MURIATICO (SOLUCAO       ACIDA)</t>
  </si>
  <si>
    <t xml:space="preserve">L     </t>
  </si>
  <si>
    <t xml:space="preserve">                             ÁREA TOTAL (M2):82,57 m2</t>
  </si>
  <si>
    <t xml:space="preserve">Qtdade   </t>
  </si>
  <si>
    <t>DATA: 28/04/2015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</si>
</sst>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u/>
      <sz val="14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sz val="6"/>
      <color indexed="8"/>
      <name val="Arial"/>
      <family val="2"/>
    </font>
    <font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2"/>
      <name val="Times New Roman"/>
      <family val="1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5"/>
      <name val="Times New Roman"/>
      <family val="1"/>
    </font>
    <font>
      <sz val="5"/>
      <color theme="1"/>
      <name val="Times New Roman"/>
      <family val="1"/>
    </font>
    <font>
      <sz val="11"/>
      <name val="Calibri"/>
      <family val="2"/>
      <scheme val="minor"/>
    </font>
    <font>
      <b/>
      <sz val="9"/>
      <color rgb="FF363636"/>
      <name val="Segoe U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B1BBCC"/>
      </right>
      <top style="thin">
        <color indexed="64"/>
      </top>
      <bottom/>
      <diagonal/>
    </border>
    <border>
      <left style="thin">
        <color indexed="64"/>
      </left>
      <right style="thin">
        <color rgb="FFB1BBCC"/>
      </right>
      <top/>
      <bottom/>
      <diagonal/>
    </border>
    <border>
      <left style="thin">
        <color indexed="64"/>
      </left>
      <right style="thin">
        <color rgb="FFB1BBCC"/>
      </right>
      <top/>
      <bottom style="thin">
        <color indexed="64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>
      <alignment vertical="top"/>
    </xf>
    <xf numFmtId="9" fontId="23" fillId="0" borderId="0" applyFont="0" applyFill="0" applyBorder="0" applyAlignment="0" applyProtection="0"/>
    <xf numFmtId="0" fontId="22" fillId="0" borderId="0">
      <alignment vertical="top"/>
    </xf>
    <xf numFmtId="9" fontId="21" fillId="0" borderId="0" applyFont="0" applyFill="0" applyBorder="0" applyAlignment="0" applyProtection="0"/>
  </cellStyleXfs>
  <cellXfs count="259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0" fillId="33" borderId="13" xfId="0" applyFill="1" applyBorder="1"/>
    <xf numFmtId="49" fontId="20" fillId="33" borderId="0" xfId="0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0" fillId="33" borderId="0" xfId="0" applyFill="1" applyBorder="1"/>
    <xf numFmtId="4" fontId="0" fillId="33" borderId="0" xfId="0" applyNumberFormat="1" applyFill="1" applyBorder="1" applyAlignment="1">
      <alignment horizontal="right"/>
    </xf>
    <xf numFmtId="4" fontId="0" fillId="33" borderId="14" xfId="0" applyNumberFormat="1" applyFill="1" applyBorder="1" applyAlignment="1">
      <alignment horizontal="right"/>
    </xf>
    <xf numFmtId="0" fontId="20" fillId="33" borderId="0" xfId="0" applyFont="1" applyFill="1" applyBorder="1" applyAlignment="1">
      <alignment horizontal="left" vertical="center"/>
    </xf>
    <xf numFmtId="0" fontId="0" fillId="33" borderId="15" xfId="0" applyFill="1" applyBorder="1"/>
    <xf numFmtId="49" fontId="20" fillId="33" borderId="16" xfId="0" applyNumberFormat="1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center" vertical="center" wrapText="1"/>
    </xf>
    <xf numFmtId="0" fontId="0" fillId="33" borderId="16" xfId="0" applyFill="1" applyBorder="1"/>
    <xf numFmtId="4" fontId="0" fillId="33" borderId="16" xfId="0" applyNumberFormat="1" applyFill="1" applyBorder="1" applyAlignment="1">
      <alignment horizontal="right"/>
    </xf>
    <xf numFmtId="4" fontId="0" fillId="33" borderId="17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49" fontId="20" fillId="33" borderId="0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0" fontId="0" fillId="34" borderId="0" xfId="0" applyFill="1"/>
    <xf numFmtId="0" fontId="22" fillId="0" borderId="0" xfId="43" applyFont="1">
      <alignment vertical="top"/>
    </xf>
    <xf numFmtId="0" fontId="0" fillId="33" borderId="10" xfId="0" applyFill="1" applyBorder="1"/>
    <xf numFmtId="10" fontId="20" fillId="33" borderId="11" xfId="0" applyNumberFormat="1" applyFont="1" applyFill="1" applyBorder="1" applyAlignment="1">
      <alignment horizontal="center" vertical="center"/>
    </xf>
    <xf numFmtId="10" fontId="20" fillId="33" borderId="11" xfId="0" applyNumberFormat="1" applyFont="1" applyFill="1" applyBorder="1" applyAlignment="1">
      <alignment horizontal="center" vertical="center"/>
    </xf>
    <xf numFmtId="10" fontId="20" fillId="33" borderId="12" xfId="0" applyNumberFormat="1" applyFont="1" applyFill="1" applyBorder="1" applyAlignment="1">
      <alignment horizontal="center" vertical="center"/>
    </xf>
    <xf numFmtId="10" fontId="20" fillId="33" borderId="0" xfId="0" applyNumberFormat="1" applyFont="1" applyFill="1" applyBorder="1" applyAlignment="1">
      <alignment horizontal="center" vertical="center"/>
    </xf>
    <xf numFmtId="10" fontId="20" fillId="33" borderId="0" xfId="0" applyNumberFormat="1" applyFont="1" applyFill="1" applyBorder="1" applyAlignment="1">
      <alignment vertical="center"/>
    </xf>
    <xf numFmtId="10" fontId="20" fillId="33" borderId="14" xfId="0" applyNumberFormat="1" applyFont="1" applyFill="1" applyBorder="1" applyAlignment="1">
      <alignment horizontal="center" vertical="center"/>
    </xf>
    <xf numFmtId="10" fontId="20" fillId="33" borderId="0" xfId="0" applyNumberFormat="1" applyFont="1" applyFill="1" applyBorder="1" applyAlignment="1">
      <alignment horizontal="left" vertical="center"/>
    </xf>
    <xf numFmtId="10" fontId="20" fillId="33" borderId="16" xfId="0" applyNumberFormat="1" applyFont="1" applyFill="1" applyBorder="1" applyAlignment="1">
      <alignment horizontal="center" vertical="center"/>
    </xf>
    <xf numFmtId="10" fontId="20" fillId="33" borderId="16" xfId="0" applyNumberFormat="1" applyFont="1" applyFill="1" applyBorder="1" applyAlignment="1">
      <alignment horizontal="left" vertical="center"/>
    </xf>
    <xf numFmtId="10" fontId="20" fillId="33" borderId="16" xfId="0" applyNumberFormat="1" applyFont="1" applyFill="1" applyBorder="1" applyAlignment="1">
      <alignment vertical="center"/>
    </xf>
    <xf numFmtId="10" fontId="20" fillId="33" borderId="17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35" borderId="18" xfId="43" applyFont="1" applyFill="1" applyBorder="1" applyAlignment="1">
      <alignment horizontal="center" vertical="center" wrapText="1"/>
    </xf>
    <xf numFmtId="0" fontId="24" fillId="35" borderId="19" xfId="43" applyFont="1" applyFill="1" applyBorder="1" applyAlignment="1">
      <alignment horizontal="center" vertical="center" wrapText="1"/>
    </xf>
    <xf numFmtId="0" fontId="24" fillId="35" borderId="20" xfId="43" applyFont="1" applyFill="1" applyBorder="1" applyAlignment="1">
      <alignment horizontal="center" vertical="center" wrapText="1"/>
    </xf>
    <xf numFmtId="0" fontId="25" fillId="0" borderId="13" xfId="43" applyFont="1" applyBorder="1" applyAlignment="1">
      <alignment horizontal="center" vertical="center"/>
    </xf>
    <xf numFmtId="0" fontId="25" fillId="0" borderId="0" xfId="43" applyFont="1" applyBorder="1" applyAlignment="1">
      <alignment horizontal="center" vertical="center"/>
    </xf>
    <xf numFmtId="0" fontId="26" fillId="0" borderId="14" xfId="43" applyFont="1" applyBorder="1" applyAlignment="1">
      <alignment horizontal="center" vertical="center"/>
    </xf>
    <xf numFmtId="0" fontId="27" fillId="0" borderId="13" xfId="43" applyFont="1" applyBorder="1" applyAlignment="1">
      <alignment vertical="center"/>
    </xf>
    <xf numFmtId="0" fontId="28" fillId="0" borderId="0" xfId="43" quotePrefix="1" applyFont="1" applyBorder="1" applyAlignment="1">
      <alignment horizontal="center" vertical="center" wrapText="1"/>
    </xf>
    <xf numFmtId="0" fontId="27" fillId="0" borderId="0" xfId="43" applyFont="1" applyBorder="1" applyAlignment="1">
      <alignment vertical="center"/>
    </xf>
    <xf numFmtId="0" fontId="22" fillId="0" borderId="14" xfId="43" applyFont="1" applyBorder="1" applyAlignment="1">
      <alignment vertical="center"/>
    </xf>
    <xf numFmtId="0" fontId="29" fillId="0" borderId="0" xfId="43" applyFont="1" applyFill="1" applyBorder="1" applyAlignment="1">
      <alignment vertical="center"/>
    </xf>
    <xf numFmtId="0" fontId="30" fillId="0" borderId="0" xfId="43" applyFont="1" applyFill="1" applyBorder="1" applyAlignment="1">
      <alignment vertical="center" wrapText="1"/>
    </xf>
    <xf numFmtId="0" fontId="27" fillId="0" borderId="0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7" fillId="0" borderId="13" xfId="43" applyFont="1" applyBorder="1" applyAlignment="1">
      <alignment horizontal="right" vertical="center"/>
    </xf>
    <xf numFmtId="0" fontId="29" fillId="0" borderId="0" xfId="43" quotePrefix="1" applyFont="1" applyFill="1" applyBorder="1" applyAlignment="1">
      <alignment horizontal="left" vertical="center"/>
    </xf>
    <xf numFmtId="0" fontId="29" fillId="0" borderId="0" xfId="43" applyFont="1" applyFill="1" applyBorder="1" applyAlignment="1">
      <alignment horizontal="right" vertical="center"/>
    </xf>
    <xf numFmtId="0" fontId="29" fillId="0" borderId="0" xfId="43" quotePrefix="1" applyFont="1" applyFill="1" applyBorder="1" applyAlignment="1">
      <alignment horizontal="left" vertical="center"/>
    </xf>
    <xf numFmtId="0" fontId="29" fillId="0" borderId="14" xfId="43" quotePrefix="1" applyFont="1" applyFill="1" applyBorder="1" applyAlignment="1">
      <alignment horizontal="left" vertical="center"/>
    </xf>
    <xf numFmtId="10" fontId="29" fillId="0" borderId="21" xfId="43" applyNumberFormat="1" applyFont="1" applyFill="1" applyBorder="1" applyAlignment="1">
      <alignment horizontal="right" vertical="center" wrapText="1"/>
    </xf>
    <xf numFmtId="0" fontId="29" fillId="0" borderId="0" xfId="43" applyFont="1" applyFill="1" applyBorder="1" applyAlignment="1">
      <alignment horizontal="left" vertical="center"/>
    </xf>
    <xf numFmtId="0" fontId="31" fillId="0" borderId="14" xfId="43" applyFont="1" applyBorder="1" applyAlignment="1">
      <alignment horizontal="left" vertical="center"/>
    </xf>
    <xf numFmtId="0" fontId="29" fillId="0" borderId="0" xfId="43" applyFont="1" applyFill="1" applyBorder="1" applyAlignment="1">
      <alignment horizontal="left" vertical="center" wrapText="1"/>
    </xf>
    <xf numFmtId="10" fontId="29" fillId="0" borderId="0" xfId="43" applyNumberFormat="1" applyFont="1" applyFill="1" applyBorder="1" applyAlignment="1">
      <alignment horizontal="right" vertical="center" wrapText="1"/>
    </xf>
    <xf numFmtId="0" fontId="29" fillId="0" borderId="0" xfId="43" applyFont="1" applyFill="1" applyBorder="1" applyAlignment="1">
      <alignment horizontal="right" vertical="center" wrapText="1"/>
    </xf>
    <xf numFmtId="0" fontId="32" fillId="0" borderId="0" xfId="43" quotePrefix="1" applyFont="1" applyFill="1" applyBorder="1" applyAlignment="1">
      <alignment horizontal="right" vertical="center"/>
    </xf>
    <xf numFmtId="0" fontId="32" fillId="0" borderId="0" xfId="43" applyFont="1" applyFill="1" applyBorder="1" applyAlignment="1">
      <alignment vertical="center"/>
    </xf>
    <xf numFmtId="0" fontId="32" fillId="0" borderId="0" xfId="43" quotePrefix="1" applyFont="1" applyFill="1" applyBorder="1" applyAlignment="1">
      <alignment horizontal="left" vertical="center"/>
    </xf>
    <xf numFmtId="10" fontId="32" fillId="0" borderId="0" xfId="44" applyNumberFormat="1" applyFont="1" applyFill="1" applyBorder="1" applyAlignment="1">
      <alignment vertical="center"/>
    </xf>
    <xf numFmtId="0" fontId="29" fillId="0" borderId="0" xfId="43" quotePrefix="1" applyFont="1" applyFill="1" applyBorder="1" applyAlignment="1">
      <alignment horizontal="right" vertical="center"/>
    </xf>
    <xf numFmtId="0" fontId="32" fillId="0" borderId="0" xfId="43" applyFont="1" applyFill="1" applyBorder="1" applyAlignment="1">
      <alignment horizontal="left" vertical="center"/>
    </xf>
    <xf numFmtId="0" fontId="33" fillId="0" borderId="13" xfId="43" applyFont="1" applyBorder="1" applyAlignment="1">
      <alignment horizontal="right" vertical="center"/>
    </xf>
    <xf numFmtId="0" fontId="24" fillId="0" borderId="0" xfId="43" quotePrefix="1" applyFont="1" applyFill="1" applyBorder="1" applyAlignment="1">
      <alignment horizontal="left" vertical="center"/>
    </xf>
    <xf numFmtId="0" fontId="24" fillId="0" borderId="22" xfId="43" quotePrefix="1" applyFont="1" applyFill="1" applyBorder="1" applyAlignment="1">
      <alignment horizontal="left" vertical="center"/>
    </xf>
    <xf numFmtId="10" fontId="24" fillId="36" borderId="23" xfId="44" applyNumberFormat="1" applyFont="1" applyFill="1" applyBorder="1" applyAlignment="1">
      <alignment vertical="center"/>
    </xf>
    <xf numFmtId="0" fontId="27" fillId="0" borderId="15" xfId="43" applyFont="1" applyBorder="1" applyAlignment="1">
      <alignment vertical="center"/>
    </xf>
    <xf numFmtId="0" fontId="29" fillId="0" borderId="16" xfId="43" quotePrefix="1" applyFont="1" applyFill="1" applyBorder="1" applyAlignment="1">
      <alignment horizontal="right" vertical="center"/>
    </xf>
    <xf numFmtId="0" fontId="29" fillId="0" borderId="16" xfId="43" quotePrefix="1" applyFont="1" applyFill="1" applyBorder="1" applyAlignment="1">
      <alignment horizontal="left" vertical="center"/>
    </xf>
    <xf numFmtId="10" fontId="29" fillId="0" borderId="16" xfId="44" applyNumberFormat="1" applyFont="1" applyFill="1" applyBorder="1" applyAlignment="1">
      <alignment vertical="center"/>
    </xf>
    <xf numFmtId="0" fontId="29" fillId="0" borderId="16" xfId="43" applyFont="1" applyFill="1" applyBorder="1" applyAlignment="1">
      <alignment vertical="center"/>
    </xf>
    <xf numFmtId="0" fontId="22" fillId="0" borderId="17" xfId="43" applyFont="1" applyBorder="1" applyAlignment="1">
      <alignment vertical="center"/>
    </xf>
    <xf numFmtId="10" fontId="20" fillId="33" borderId="11" xfId="0" applyNumberFormat="1" applyFont="1" applyFill="1" applyBorder="1" applyAlignment="1">
      <alignment horizontal="left" vertical="center"/>
    </xf>
    <xf numFmtId="0" fontId="0" fillId="37" borderId="19" xfId="0" applyFill="1" applyBorder="1"/>
    <xf numFmtId="10" fontId="20" fillId="37" borderId="19" xfId="0" applyNumberFormat="1" applyFont="1" applyFill="1" applyBorder="1" applyAlignment="1">
      <alignment horizontal="center" vertical="center"/>
    </xf>
    <xf numFmtId="10" fontId="20" fillId="37" borderId="19" xfId="0" applyNumberFormat="1" applyFont="1" applyFill="1" applyBorder="1" applyAlignment="1">
      <alignment horizontal="left" vertical="center"/>
    </xf>
    <xf numFmtId="0" fontId="24" fillId="35" borderId="15" xfId="43" applyFont="1" applyFill="1" applyBorder="1" applyAlignment="1">
      <alignment horizontal="center" vertical="center" wrapText="1"/>
    </xf>
    <xf numFmtId="0" fontId="24" fillId="35" borderId="16" xfId="43" applyFont="1" applyFill="1" applyBorder="1" applyAlignment="1">
      <alignment horizontal="center" vertical="center" wrapText="1"/>
    </xf>
    <xf numFmtId="0" fontId="37" fillId="38" borderId="0" xfId="43" applyFont="1" applyFill="1" applyBorder="1" applyAlignment="1">
      <alignment horizontal="center" vertical="center" wrapText="1"/>
    </xf>
    <xf numFmtId="0" fontId="37" fillId="0" borderId="0" xfId="43" applyFont="1" applyFill="1" applyBorder="1" applyAlignment="1">
      <alignment vertical="center" wrapText="1"/>
    </xf>
    <xf numFmtId="0" fontId="26" fillId="0" borderId="0" xfId="43" applyFont="1" applyBorder="1" applyAlignment="1">
      <alignment horizontal="center" vertical="center"/>
    </xf>
    <xf numFmtId="0" fontId="22" fillId="0" borderId="0" xfId="43" applyFont="1" applyBorder="1" applyAlignment="1">
      <alignment vertical="center"/>
    </xf>
    <xf numFmtId="0" fontId="22" fillId="0" borderId="0" xfId="43" applyFont="1" applyAlignment="1">
      <alignment vertical="center"/>
    </xf>
    <xf numFmtId="0" fontId="22" fillId="0" borderId="0" xfId="43" applyFont="1" applyFill="1" applyBorder="1" applyAlignment="1">
      <alignment vertical="center"/>
    </xf>
    <xf numFmtId="0" fontId="38" fillId="0" borderId="24" xfId="45" applyFont="1" applyBorder="1" applyAlignment="1">
      <alignment horizontal="left" vertical="center"/>
    </xf>
    <xf numFmtId="0" fontId="38" fillId="0" borderId="20" xfId="45" applyFont="1" applyBorder="1" applyAlignment="1">
      <alignment horizontal="center" vertical="center"/>
    </xf>
    <xf numFmtId="10" fontId="38" fillId="0" borderId="21" xfId="46" applyNumberFormat="1" applyFont="1" applyBorder="1" applyAlignment="1">
      <alignment horizontal="center" vertical="center"/>
    </xf>
    <xf numFmtId="10" fontId="38" fillId="0" borderId="25" xfId="46" applyNumberFormat="1" applyFont="1" applyBorder="1" applyAlignment="1">
      <alignment horizontal="center" vertical="center"/>
    </xf>
    <xf numFmtId="0" fontId="39" fillId="0" borderId="26" xfId="45" applyFont="1" applyBorder="1" applyAlignment="1">
      <alignment horizontal="left" vertical="center"/>
    </xf>
    <xf numFmtId="0" fontId="39" fillId="0" borderId="27" xfId="45" applyFont="1" applyBorder="1" applyAlignment="1">
      <alignment horizontal="center" vertical="center"/>
    </xf>
    <xf numFmtId="10" fontId="39" fillId="0" borderId="28" xfId="46" applyNumberFormat="1" applyFont="1" applyBorder="1" applyAlignment="1">
      <alignment horizontal="center" vertical="center"/>
    </xf>
    <xf numFmtId="10" fontId="39" fillId="0" borderId="29" xfId="46" applyNumberFormat="1" applyFont="1" applyBorder="1" applyAlignment="1">
      <alignment horizontal="center" vertical="center"/>
    </xf>
    <xf numFmtId="164" fontId="37" fillId="0" borderId="0" xfId="44" applyNumberFormat="1" applyFont="1" applyAlignment="1">
      <alignment vertical="center"/>
    </xf>
    <xf numFmtId="0" fontId="27" fillId="0" borderId="11" xfId="43" applyFont="1" applyBorder="1" applyAlignment="1">
      <alignment vertical="center"/>
    </xf>
    <xf numFmtId="0" fontId="29" fillId="0" borderId="11" xfId="43" applyFont="1" applyFill="1" applyBorder="1" applyAlignment="1">
      <alignment vertical="center"/>
    </xf>
    <xf numFmtId="0" fontId="29" fillId="0" borderId="11" xfId="43" quotePrefix="1" applyFont="1" applyFill="1" applyBorder="1" applyAlignment="1">
      <alignment horizontal="left" vertical="center"/>
    </xf>
    <xf numFmtId="10" fontId="40" fillId="0" borderId="11" xfId="44" applyNumberFormat="1" applyFont="1" applyFill="1" applyBorder="1" applyAlignment="1">
      <alignment vertical="center"/>
    </xf>
    <xf numFmtId="0" fontId="27" fillId="0" borderId="11" xfId="43" applyFont="1" applyFill="1" applyBorder="1" applyAlignment="1">
      <alignment vertical="center"/>
    </xf>
    <xf numFmtId="0" fontId="22" fillId="0" borderId="11" xfId="43" applyFont="1" applyBorder="1" applyAlignment="1">
      <alignment vertical="center"/>
    </xf>
    <xf numFmtId="164" fontId="37" fillId="0" borderId="0" xfId="44" applyNumberFormat="1" applyFont="1"/>
    <xf numFmtId="0" fontId="41" fillId="0" borderId="0" xfId="43" quotePrefix="1" applyFont="1" applyBorder="1" applyAlignment="1">
      <alignment horizontal="left"/>
    </xf>
    <xf numFmtId="0" fontId="21" fillId="0" borderId="0" xfId="43" applyFont="1" applyAlignment="1"/>
    <xf numFmtId="0" fontId="22" fillId="0" borderId="0" xfId="43" applyFont="1" applyBorder="1">
      <alignment vertical="top"/>
    </xf>
    <xf numFmtId="0" fontId="0" fillId="0" borderId="0" xfId="0" applyFont="1"/>
    <xf numFmtId="4" fontId="0" fillId="35" borderId="21" xfId="0" applyNumberFormat="1" applyFill="1" applyBorder="1"/>
    <xf numFmtId="0" fontId="16" fillId="35" borderId="21" xfId="0" applyFont="1" applyFill="1" applyBorder="1"/>
    <xf numFmtId="0" fontId="16" fillId="35" borderId="21" xfId="0" applyFont="1" applyFill="1" applyBorder="1" applyAlignment="1">
      <alignment horizontal="center"/>
    </xf>
    <xf numFmtId="0" fontId="16" fillId="35" borderId="21" xfId="0" applyFont="1" applyFill="1" applyBorder="1" applyAlignment="1">
      <alignment wrapText="1"/>
    </xf>
    <xf numFmtId="4" fontId="16" fillId="35" borderId="21" xfId="0" applyNumberFormat="1" applyFont="1" applyFill="1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0" xfId="0" applyBorder="1" applyAlignment="1">
      <alignment wrapText="1"/>
    </xf>
    <xf numFmtId="4" fontId="0" fillId="0" borderId="30" xfId="0" applyNumberFormat="1" applyBorder="1"/>
    <xf numFmtId="0" fontId="0" fillId="0" borderId="31" xfId="0" applyBorder="1"/>
    <xf numFmtId="0" fontId="0" fillId="0" borderId="31" xfId="0" applyBorder="1" applyAlignment="1">
      <alignment horizontal="center"/>
    </xf>
    <xf numFmtId="0" fontId="0" fillId="0" borderId="31" xfId="0" applyBorder="1" applyAlignment="1">
      <alignment wrapText="1"/>
    </xf>
    <xf numFmtId="4" fontId="0" fillId="0" borderId="31" xfId="0" applyNumberFormat="1" applyBorder="1"/>
    <xf numFmtId="0" fontId="16" fillId="35" borderId="31" xfId="0" applyFont="1" applyFill="1" applyBorder="1" applyAlignment="1">
      <alignment horizontal="right" wrapText="1"/>
    </xf>
    <xf numFmtId="4" fontId="16" fillId="35" borderId="31" xfId="0" applyNumberFormat="1" applyFont="1" applyFill="1" applyBorder="1"/>
    <xf numFmtId="0" fontId="16" fillId="35" borderId="32" xfId="0" applyFont="1" applyFill="1" applyBorder="1" applyAlignment="1">
      <alignment horizontal="right" wrapText="1"/>
    </xf>
    <xf numFmtId="4" fontId="16" fillId="35" borderId="32" xfId="0" applyNumberFormat="1" applyFont="1" applyFill="1" applyBorder="1"/>
    <xf numFmtId="0" fontId="0" fillId="35" borderId="21" xfId="0" applyFill="1" applyBorder="1" applyAlignment="1">
      <alignment horizontal="right" wrapText="1"/>
    </xf>
    <xf numFmtId="14" fontId="0" fillId="0" borderId="0" xfId="0" applyNumberFormat="1"/>
    <xf numFmtId="0" fontId="42" fillId="33" borderId="33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4" fontId="20" fillId="33" borderId="36" xfId="0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vertical="center"/>
    </xf>
    <xf numFmtId="49" fontId="20" fillId="33" borderId="0" xfId="0" applyNumberFormat="1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>
      <alignment horizontal="center" vertical="center"/>
    </xf>
    <xf numFmtId="0" fontId="0" fillId="0" borderId="0" xfId="0" applyBorder="1"/>
    <xf numFmtId="4" fontId="20" fillId="33" borderId="37" xfId="0" applyNumberFormat="1" applyFont="1" applyFill="1" applyBorder="1" applyAlignment="1">
      <alignment horizontal="center" vertical="center" wrapText="1"/>
    </xf>
    <xf numFmtId="49" fontId="20" fillId="33" borderId="38" xfId="0" applyNumberFormat="1" applyFont="1" applyFill="1" applyBorder="1" applyAlignment="1">
      <alignment horizontal="left" vertical="center"/>
    </xf>
    <xf numFmtId="0" fontId="44" fillId="0" borderId="0" xfId="0" applyFont="1"/>
    <xf numFmtId="4" fontId="45" fillId="0" borderId="0" xfId="0" applyNumberFormat="1" applyFont="1" applyAlignment="1">
      <alignment horizontal="center"/>
    </xf>
    <xf numFmtId="10" fontId="45" fillId="0" borderId="0" xfId="0" applyNumberFormat="1" applyFont="1"/>
    <xf numFmtId="10" fontId="44" fillId="0" borderId="0" xfId="0" applyNumberFormat="1" applyFont="1" applyAlignment="1">
      <alignment horizontal="center"/>
    </xf>
    <xf numFmtId="10" fontId="44" fillId="0" borderId="0" xfId="0" applyNumberFormat="1" applyFont="1"/>
    <xf numFmtId="2" fontId="41" fillId="35" borderId="21" xfId="0" applyNumberFormat="1" applyFont="1" applyFill="1" applyBorder="1" applyAlignment="1">
      <alignment horizontal="center" vertical="center"/>
    </xf>
    <xf numFmtId="4" fontId="41" fillId="35" borderId="18" xfId="0" applyNumberFormat="1" applyFont="1" applyFill="1" applyBorder="1" applyAlignment="1">
      <alignment horizontal="center" vertical="center" wrapText="1"/>
    </xf>
    <xf numFmtId="10" fontId="41" fillId="35" borderId="40" xfId="0" applyNumberFormat="1" applyFont="1" applyFill="1" applyBorder="1" applyAlignment="1">
      <alignment horizontal="center"/>
    </xf>
    <xf numFmtId="10" fontId="4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35" borderId="21" xfId="0" applyFont="1" applyFill="1" applyBorder="1" applyAlignment="1">
      <alignment horizontal="center"/>
    </xf>
    <xf numFmtId="10" fontId="41" fillId="35" borderId="41" xfId="0" applyNumberFormat="1" applyFont="1" applyFill="1" applyBorder="1" applyAlignment="1">
      <alignment horizontal="center"/>
    </xf>
    <xf numFmtId="10" fontId="4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10" fontId="41" fillId="35" borderId="42" xfId="0" applyNumberFormat="1" applyFont="1" applyFill="1" applyBorder="1" applyAlignment="1">
      <alignment horizontal="center"/>
    </xf>
    <xf numFmtId="0" fontId="46" fillId="0" borderId="40" xfId="0" applyFont="1" applyBorder="1" applyAlignment="1">
      <alignment horizontal="center" vertical="center" wrapText="1"/>
    </xf>
    <xf numFmtId="0" fontId="47" fillId="39" borderId="43" xfId="0" applyFont="1" applyFill="1" applyBorder="1" applyAlignment="1">
      <alignment horizontal="left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10" fontId="46" fillId="0" borderId="21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0" fontId="48" fillId="0" borderId="10" xfId="1" applyNumberFormat="1" applyFont="1" applyBorder="1" applyAlignment="1">
      <alignment horizontal="center" vertical="center"/>
    </xf>
    <xf numFmtId="10" fontId="48" fillId="0" borderId="11" xfId="1" applyNumberFormat="1" applyFont="1" applyBorder="1" applyAlignment="1">
      <alignment horizontal="center" vertical="center"/>
    </xf>
    <xf numFmtId="10" fontId="48" fillId="0" borderId="12" xfId="1" applyNumberFormat="1" applyFont="1" applyBorder="1" applyAlignment="1">
      <alignment horizontal="center" vertical="center"/>
    </xf>
    <xf numFmtId="10" fontId="49" fillId="0" borderId="10" xfId="1" applyNumberFormat="1" applyFont="1" applyBorder="1" applyAlignment="1">
      <alignment horizontal="center" vertical="center"/>
    </xf>
    <xf numFmtId="10" fontId="49" fillId="0" borderId="11" xfId="1" applyNumberFormat="1" applyFont="1" applyBorder="1" applyAlignment="1">
      <alignment horizontal="center" vertical="center"/>
    </xf>
    <xf numFmtId="10" fontId="49" fillId="0" borderId="12" xfId="1" applyNumberFormat="1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 wrapText="1"/>
    </xf>
    <xf numFmtId="0" fontId="47" fillId="39" borderId="44" xfId="0" applyFont="1" applyFill="1" applyBorder="1" applyAlignment="1">
      <alignment horizontal="left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47" fillId="39" borderId="45" xfId="0" applyFont="1" applyFill="1" applyBorder="1" applyAlignment="1">
      <alignment horizontal="left" vertical="center" wrapText="1"/>
    </xf>
    <xf numFmtId="14" fontId="0" fillId="0" borderId="15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14" fontId="0" fillId="0" borderId="11" xfId="0" applyNumberFormat="1" applyBorder="1" applyAlignment="1">
      <alignment horizontal="center" vertical="center"/>
    </xf>
    <xf numFmtId="10" fontId="48" fillId="0" borderId="10" xfId="1" applyNumberFormat="1" applyFont="1" applyBorder="1" applyAlignment="1">
      <alignment horizontal="left" vertical="center" indent="6"/>
    </xf>
    <xf numFmtId="10" fontId="48" fillId="0" borderId="11" xfId="1" applyNumberFormat="1" applyFont="1" applyBorder="1" applyAlignment="1">
      <alignment horizontal="left" vertical="center" indent="6"/>
    </xf>
    <xf numFmtId="10" fontId="48" fillId="0" borderId="12" xfId="1" applyNumberFormat="1" applyFont="1" applyBorder="1" applyAlignment="1">
      <alignment horizontal="left" vertical="center" indent="6"/>
    </xf>
    <xf numFmtId="10" fontId="48" fillId="0" borderId="10" xfId="1" applyNumberFormat="1" applyFont="1" applyBorder="1" applyAlignment="1">
      <alignment horizontal="left" vertical="center" indent="3"/>
    </xf>
    <xf numFmtId="10" fontId="48" fillId="0" borderId="11" xfId="1" applyNumberFormat="1" applyFont="1" applyBorder="1" applyAlignment="1">
      <alignment horizontal="left" vertical="center" indent="3"/>
    </xf>
    <xf numFmtId="10" fontId="48" fillId="0" borderId="12" xfId="1" applyNumberFormat="1" applyFont="1" applyBorder="1" applyAlignment="1">
      <alignment horizontal="left" vertical="center" indent="3"/>
    </xf>
    <xf numFmtId="0" fontId="46" fillId="0" borderId="0" xfId="0" applyFont="1" applyBorder="1" applyAlignment="1">
      <alignment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14" fontId="0" fillId="0" borderId="11" xfId="0" applyNumberFormat="1" applyBorder="1" applyAlignment="1">
      <alignment horizontal="center"/>
    </xf>
    <xf numFmtId="10" fontId="48" fillId="0" borderId="10" xfId="1" applyNumberFormat="1" applyFont="1" applyBorder="1" applyAlignment="1">
      <alignment horizontal="left" vertical="center" indent="8"/>
    </xf>
    <xf numFmtId="10" fontId="48" fillId="0" borderId="11" xfId="1" applyNumberFormat="1" applyFont="1" applyBorder="1" applyAlignment="1">
      <alignment horizontal="left" vertical="center" indent="8"/>
    </xf>
    <xf numFmtId="10" fontId="48" fillId="0" borderId="12" xfId="1" applyNumberFormat="1" applyFont="1" applyBorder="1" applyAlignment="1">
      <alignment horizontal="left" vertical="center" indent="8"/>
    </xf>
    <xf numFmtId="10" fontId="49" fillId="0" borderId="10" xfId="1" applyNumberFormat="1" applyFont="1" applyBorder="1" applyAlignment="1">
      <alignment horizontal="left" vertical="center" indent="6"/>
    </xf>
    <xf numFmtId="10" fontId="49" fillId="0" borderId="11" xfId="1" applyNumberFormat="1" applyFont="1" applyBorder="1" applyAlignment="1">
      <alignment horizontal="left" vertical="center" indent="6"/>
    </xf>
    <xf numFmtId="10" fontId="49" fillId="0" borderId="12" xfId="1" applyNumberFormat="1" applyFont="1" applyBorder="1" applyAlignment="1">
      <alignment horizontal="left" vertical="center" indent="6"/>
    </xf>
    <xf numFmtId="14" fontId="0" fillId="0" borderId="0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0" fontId="48" fillId="0" borderId="10" xfId="1" applyNumberFormat="1" applyFont="1" applyBorder="1" applyAlignment="1">
      <alignment horizontal="left" vertical="center" indent="15"/>
    </xf>
    <xf numFmtId="10" fontId="48" fillId="0" borderId="11" xfId="1" applyNumberFormat="1" applyFont="1" applyBorder="1" applyAlignment="1">
      <alignment horizontal="left" vertical="center" indent="15"/>
    </xf>
    <xf numFmtId="10" fontId="48" fillId="0" borderId="12" xfId="1" applyNumberFormat="1" applyFont="1" applyBorder="1" applyAlignment="1">
      <alignment horizontal="left" vertical="center" indent="15"/>
    </xf>
    <xf numFmtId="10" fontId="48" fillId="0" borderId="10" xfId="1" applyNumberFormat="1" applyFont="1" applyBorder="1" applyAlignment="1">
      <alignment horizontal="right" vertical="center" indent="1"/>
    </xf>
    <xf numFmtId="10" fontId="48" fillId="0" borderId="11" xfId="1" applyNumberFormat="1" applyFont="1" applyBorder="1" applyAlignment="1">
      <alignment horizontal="right" vertical="center" indent="1"/>
    </xf>
    <xf numFmtId="10" fontId="48" fillId="0" borderId="12" xfId="1" applyNumberFormat="1" applyFont="1" applyBorder="1" applyAlignment="1">
      <alignment horizontal="right" vertical="center" indent="1"/>
    </xf>
    <xf numFmtId="10" fontId="48" fillId="0" borderId="10" xfId="1" applyNumberFormat="1" applyFont="1" applyBorder="1" applyAlignment="1">
      <alignment horizontal="left" vertical="center" indent="9"/>
    </xf>
    <xf numFmtId="10" fontId="48" fillId="0" borderId="11" xfId="1" applyNumberFormat="1" applyFont="1" applyBorder="1" applyAlignment="1">
      <alignment horizontal="left" vertical="center" indent="9"/>
    </xf>
    <xf numFmtId="10" fontId="48" fillId="0" borderId="12" xfId="1" applyNumberFormat="1" applyFont="1" applyBorder="1" applyAlignment="1">
      <alignment horizontal="left" vertical="center" indent="9"/>
    </xf>
    <xf numFmtId="0" fontId="16" fillId="34" borderId="18" xfId="0" applyFont="1" applyFill="1" applyBorder="1" applyAlignment="1">
      <alignment horizontal="right"/>
    </xf>
    <xf numFmtId="0" fontId="16" fillId="34" borderId="20" xfId="0" applyFont="1" applyFill="1" applyBorder="1" applyAlignment="1">
      <alignment horizontal="right"/>
    </xf>
    <xf numFmtId="4" fontId="0" fillId="34" borderId="0" xfId="0" applyNumberFormat="1" applyFill="1"/>
    <xf numFmtId="10" fontId="46" fillId="34" borderId="21" xfId="0" applyNumberFormat="1" applyFont="1" applyFill="1" applyBorder="1" applyAlignment="1">
      <alignment horizontal="center" vertical="top" wrapText="1"/>
    </xf>
    <xf numFmtId="14" fontId="0" fillId="34" borderId="0" xfId="0" applyNumberFormat="1" applyFill="1"/>
    <xf numFmtId="10" fontId="0" fillId="34" borderId="21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10" fontId="50" fillId="34" borderId="21" xfId="0" applyNumberFormat="1" applyFont="1" applyFill="1" applyBorder="1" applyAlignment="1" applyProtection="1">
      <alignment horizontal="center" vertical="center"/>
      <protection locked="0"/>
    </xf>
    <xf numFmtId="10" fontId="20" fillId="33" borderId="10" xfId="0" applyNumberFormat="1" applyFont="1" applyFill="1" applyBorder="1" applyAlignment="1">
      <alignment horizontal="center" vertical="center"/>
    </xf>
    <xf numFmtId="10" fontId="20" fillId="33" borderId="12" xfId="0" applyNumberFormat="1" applyFont="1" applyFill="1" applyBorder="1" applyAlignment="1">
      <alignment horizontal="center" vertical="center"/>
    </xf>
    <xf numFmtId="10" fontId="20" fillId="33" borderId="13" xfId="0" applyNumberFormat="1" applyFont="1" applyFill="1" applyBorder="1" applyAlignment="1">
      <alignment horizontal="center" vertical="center"/>
    </xf>
    <xf numFmtId="10" fontId="20" fillId="33" borderId="0" xfId="0" applyNumberFormat="1" applyFont="1" applyFill="1" applyBorder="1" applyAlignment="1">
      <alignment horizontal="center" vertical="center"/>
    </xf>
    <xf numFmtId="10" fontId="20" fillId="33" borderId="14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10" fontId="20" fillId="33" borderId="13" xfId="0" applyNumberFormat="1" applyFont="1" applyFill="1" applyBorder="1" applyAlignment="1">
      <alignment horizontal="left" vertical="center" indent="8"/>
    </xf>
    <xf numFmtId="10" fontId="20" fillId="33" borderId="0" xfId="0" applyNumberFormat="1" applyFont="1" applyFill="1" applyBorder="1" applyAlignment="1">
      <alignment horizontal="left" vertical="center" indent="8"/>
    </xf>
    <xf numFmtId="10" fontId="20" fillId="33" borderId="14" xfId="0" applyNumberFormat="1" applyFont="1" applyFill="1" applyBorder="1" applyAlignment="1">
      <alignment horizontal="left" vertical="center" indent="8"/>
    </xf>
    <xf numFmtId="0" fontId="51" fillId="40" borderId="21" xfId="0" applyFont="1" applyFill="1" applyBorder="1" applyAlignment="1">
      <alignment vertical="center" wrapText="1"/>
    </xf>
    <xf numFmtId="10" fontId="20" fillId="40" borderId="21" xfId="0" applyNumberFormat="1" applyFont="1" applyFill="1" applyBorder="1" applyAlignment="1">
      <alignment horizontal="center" vertical="center"/>
    </xf>
    <xf numFmtId="0" fontId="50" fillId="39" borderId="21" xfId="0" applyFont="1" applyFill="1" applyBorder="1" applyAlignment="1">
      <alignment vertical="center" wrapText="1"/>
    </xf>
    <xf numFmtId="0" fontId="50" fillId="39" borderId="21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/>
    </xf>
    <xf numFmtId="10" fontId="20" fillId="33" borderId="15" xfId="0" applyNumberFormat="1" applyFont="1" applyFill="1" applyBorder="1" applyAlignment="1">
      <alignment horizontal="left" vertical="center" indent="1"/>
    </xf>
    <xf numFmtId="10" fontId="20" fillId="33" borderId="16" xfId="0" applyNumberFormat="1" applyFont="1" applyFill="1" applyBorder="1" applyAlignment="1">
      <alignment horizontal="left" vertical="center" indent="1"/>
    </xf>
    <xf numFmtId="10" fontId="20" fillId="33" borderId="15" xfId="0" applyNumberFormat="1" applyFont="1" applyFill="1" applyBorder="1" applyAlignment="1">
      <alignment horizontal="left" vertical="center" indent="8"/>
    </xf>
    <xf numFmtId="10" fontId="20" fillId="33" borderId="16" xfId="0" applyNumberFormat="1" applyFont="1" applyFill="1" applyBorder="1" applyAlignment="1">
      <alignment horizontal="left" vertical="center" indent="8"/>
    </xf>
    <xf numFmtId="10" fontId="20" fillId="33" borderId="17" xfId="0" applyNumberFormat="1" applyFont="1" applyFill="1" applyBorder="1" applyAlignment="1">
      <alignment horizontal="left" vertical="center" indent="8"/>
    </xf>
    <xf numFmtId="0" fontId="20" fillId="33" borderId="38" xfId="0" applyFont="1" applyFill="1" applyBorder="1" applyAlignment="1">
      <alignment horizontal="left" vertical="center"/>
    </xf>
    <xf numFmtId="0" fontId="20" fillId="33" borderId="38" xfId="0" applyFont="1" applyFill="1" applyBorder="1" applyAlignment="1">
      <alignment vertical="center"/>
    </xf>
    <xf numFmtId="0" fontId="0" fillId="0" borderId="38" xfId="0" applyBorder="1"/>
    <xf numFmtId="2" fontId="20" fillId="33" borderId="38" xfId="0" applyNumberFormat="1" applyFont="1" applyFill="1" applyBorder="1" applyAlignment="1">
      <alignment horizontal="center" vertical="center" wrapText="1"/>
    </xf>
    <xf numFmtId="2" fontId="20" fillId="33" borderId="3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16" fillId="35" borderId="21" xfId="0" applyFont="1" applyFill="1" applyBorder="1" applyAlignment="1">
      <alignment horizontal="right" wrapText="1"/>
    </xf>
    <xf numFmtId="0" fontId="16" fillId="35" borderId="21" xfId="0" applyFont="1" applyFill="1" applyBorder="1" applyAlignment="1">
      <alignment horizontal="right"/>
    </xf>
  </cellXfs>
  <cellStyles count="47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rmal_Novo padrão - BDI e Encargos - SG_Proposta" xfId="43"/>
    <cellStyle name="Normal_Pasta2_Novo padrão - BDI e Encargos - SG_Proposta" xfId="45"/>
    <cellStyle name="Nota" xfId="16" builtinId="10" customBuiltin="1"/>
    <cellStyle name="Porcentagem" xfId="1" builtinId="5"/>
    <cellStyle name="Porcentagem 2" xfId="44"/>
    <cellStyle name="Porcentagem 3" xfId="46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2">
    <dxf>
      <fill>
        <patternFill>
          <bgColor rgb="FF002060"/>
        </patternFill>
      </fill>
    </dxf>
    <dxf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219075</xdr:rowOff>
    </xdr:from>
    <xdr:to>
      <xdr:col>1</xdr:col>
      <xdr:colOff>38100</xdr:colOff>
      <xdr:row>6</xdr:row>
      <xdr:rowOff>8213</xdr:rowOff>
    </xdr:to>
    <xdr:pic>
      <xdr:nvPicPr>
        <xdr:cNvPr id="2" name="Imagem 1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09575"/>
          <a:ext cx="742950" cy="8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1</xdr:row>
      <xdr:rowOff>125582</xdr:rowOff>
    </xdr:from>
    <xdr:to>
      <xdr:col>9</xdr:col>
      <xdr:colOff>409576</xdr:colOff>
      <xdr:row>6</xdr:row>
      <xdr:rowOff>19050</xdr:rowOff>
    </xdr:to>
    <xdr:pic>
      <xdr:nvPicPr>
        <xdr:cNvPr id="3" name="Imagem 2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316082"/>
          <a:ext cx="990601" cy="941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10</xdr:row>
          <xdr:rowOff>28575</xdr:rowOff>
        </xdr:from>
        <xdr:to>
          <xdr:col>8</xdr:col>
          <xdr:colOff>742950</xdr:colOff>
          <xdr:row>16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257175</xdr:colOff>
      <xdr:row>0</xdr:row>
      <xdr:rowOff>161925</xdr:rowOff>
    </xdr:from>
    <xdr:to>
      <xdr:col>22</xdr:col>
      <xdr:colOff>190500</xdr:colOff>
      <xdr:row>44</xdr:row>
      <xdr:rowOff>171450</xdr:rowOff>
    </xdr:to>
    <xdr:pic>
      <xdr:nvPicPr>
        <xdr:cNvPr id="3" name="Picture 10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2812" t="9000" r="28500" b="4444"/>
        <a:stretch>
          <a:fillRect/>
        </a:stretch>
      </xdr:blipFill>
      <xdr:spPr bwMode="auto">
        <a:xfrm>
          <a:off x="8305800" y="161925"/>
          <a:ext cx="6029325" cy="841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123825</xdr:colOff>
      <xdr:row>0</xdr:row>
      <xdr:rowOff>19050</xdr:rowOff>
    </xdr:from>
    <xdr:to>
      <xdr:col>3</xdr:col>
      <xdr:colOff>234225</xdr:colOff>
      <xdr:row>3</xdr:row>
      <xdr:rowOff>167550</xdr:rowOff>
    </xdr:to>
    <xdr:pic>
      <xdr:nvPicPr>
        <xdr:cNvPr id="4" name="Imagem 3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323850</xdr:colOff>
      <xdr:row>4</xdr:row>
      <xdr:rowOff>85725</xdr:rowOff>
    </xdr:to>
    <xdr:pic>
      <xdr:nvPicPr>
        <xdr:cNvPr id="5" name="Imagem 4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9334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85725</xdr:rowOff>
        </xdr:from>
        <xdr:to>
          <xdr:col>8</xdr:col>
          <xdr:colOff>361950</xdr:colOff>
          <xdr:row>17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400050</xdr:colOff>
      <xdr:row>0</xdr:row>
      <xdr:rowOff>123825</xdr:rowOff>
    </xdr:from>
    <xdr:to>
      <xdr:col>21</xdr:col>
      <xdr:colOff>571500</xdr:colOff>
      <xdr:row>34</xdr:row>
      <xdr:rowOff>190500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941" t="8890" r="30928" b="18323"/>
        <a:stretch/>
      </xdr:blipFill>
      <xdr:spPr>
        <a:xfrm>
          <a:off x="8743950" y="123825"/>
          <a:ext cx="6267450" cy="656272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38100</xdr:rowOff>
    </xdr:from>
    <xdr:to>
      <xdr:col>8</xdr:col>
      <xdr:colOff>438150</xdr:colOff>
      <xdr:row>4</xdr:row>
      <xdr:rowOff>123825</xdr:rowOff>
    </xdr:to>
    <xdr:pic>
      <xdr:nvPicPr>
        <xdr:cNvPr id="4" name="Imagem 3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38100"/>
          <a:ext cx="9334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66675</xdr:rowOff>
    </xdr:from>
    <xdr:to>
      <xdr:col>3</xdr:col>
      <xdr:colOff>409574</xdr:colOff>
      <xdr:row>4</xdr:row>
      <xdr:rowOff>104776</xdr:rowOff>
    </xdr:to>
    <xdr:pic>
      <xdr:nvPicPr>
        <xdr:cNvPr id="5" name="Imagem 4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6675"/>
          <a:ext cx="828674" cy="80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0</xdr:row>
      <xdr:rowOff>0</xdr:rowOff>
    </xdr:from>
    <xdr:to>
      <xdr:col>4</xdr:col>
      <xdr:colOff>781050</xdr:colOff>
      <xdr:row>4</xdr:row>
      <xdr:rowOff>95250</xdr:rowOff>
    </xdr:to>
    <xdr:pic>
      <xdr:nvPicPr>
        <xdr:cNvPr id="4" name="Imagem 3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0"/>
          <a:ext cx="9334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0</xdr:col>
      <xdr:colOff>733425</xdr:colOff>
      <xdr:row>4</xdr:row>
      <xdr:rowOff>20147</xdr:rowOff>
    </xdr:to>
    <xdr:pic>
      <xdr:nvPicPr>
        <xdr:cNvPr id="5" name="Imagem 4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733425" cy="72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114300</xdr:rowOff>
    </xdr:from>
    <xdr:to>
      <xdr:col>24</xdr:col>
      <xdr:colOff>9525</xdr:colOff>
      <xdr:row>6</xdr:row>
      <xdr:rowOff>190500</xdr:rowOff>
    </xdr:to>
    <xdr:pic>
      <xdr:nvPicPr>
        <xdr:cNvPr id="2" name="Imagem 1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542925"/>
          <a:ext cx="9334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2</xdr:row>
      <xdr:rowOff>76200</xdr:rowOff>
    </xdr:from>
    <xdr:to>
      <xdr:col>0</xdr:col>
      <xdr:colOff>900975</xdr:colOff>
      <xdr:row>6</xdr:row>
      <xdr:rowOff>24675</xdr:rowOff>
    </xdr:to>
    <xdr:pic>
      <xdr:nvPicPr>
        <xdr:cNvPr id="3" name="Imagem 2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4825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0</xdr:col>
      <xdr:colOff>777150</xdr:colOff>
      <xdr:row>4</xdr:row>
      <xdr:rowOff>167550</xdr:rowOff>
    </xdr:to>
    <xdr:pic>
      <xdr:nvPicPr>
        <xdr:cNvPr id="2" name="Imagem 1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0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76200</xdr:rowOff>
    </xdr:from>
    <xdr:to>
      <xdr:col>2</xdr:col>
      <xdr:colOff>771525</xdr:colOff>
      <xdr:row>5</xdr:row>
      <xdr:rowOff>76200</xdr:rowOff>
    </xdr:to>
    <xdr:pic>
      <xdr:nvPicPr>
        <xdr:cNvPr id="3" name="Imagem 2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266700"/>
          <a:ext cx="7429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lyne/Desktop/Laboratorios/5TSM/5T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BDI EQUIP"/>
      <sheetName val="BDI SERV"/>
      <sheetName val="COMPOSIÇÕES"/>
      <sheetName val="CRONOGRAMA"/>
      <sheetName val="HISTOGRAMA"/>
    </sheetNames>
    <sheetDataSet>
      <sheetData sheetId="0">
        <row r="10">
          <cell r="C10" t="str">
            <v>ADMINISTRAÇÃO LOCAL BIOUFU</v>
          </cell>
        </row>
        <row r="12">
          <cell r="I12">
            <v>4463.6400000000003</v>
          </cell>
        </row>
        <row r="13">
          <cell r="C13" t="str">
            <v>INSTALAÇÕES ELETRICAS</v>
          </cell>
        </row>
        <row r="28">
          <cell r="I28">
            <v>1528.3799999999997</v>
          </cell>
        </row>
        <row r="29">
          <cell r="C29" t="str">
            <v>MOBILIÁRIO</v>
          </cell>
        </row>
        <row r="33">
          <cell r="I33">
            <v>18046.71</v>
          </cell>
        </row>
        <row r="34">
          <cell r="C34" t="str">
            <v>EQUIPAMENTOS</v>
          </cell>
        </row>
        <row r="37">
          <cell r="I37">
            <v>3420.01</v>
          </cell>
        </row>
        <row r="38">
          <cell r="C38" t="str">
            <v>SERVIÇOS COMPLEMENTARES</v>
          </cell>
        </row>
        <row r="40">
          <cell r="I40">
            <v>129.63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F13" sqref="F13"/>
    </sheetView>
  </sheetViews>
  <sheetFormatPr defaultRowHeight="15" x14ac:dyDescent="0.25"/>
  <cols>
    <col min="1" max="1" width="11" customWidth="1"/>
    <col min="2" max="2" width="7.42578125" customWidth="1"/>
    <col min="3" max="3" width="13.85546875" style="24" bestFit="1" customWidth="1"/>
    <col min="4" max="4" width="38.28515625" style="2" customWidth="1"/>
    <col min="5" max="5" width="8" customWidth="1"/>
    <col min="6" max="6" width="9" style="1" customWidth="1"/>
    <col min="7" max="7" width="9.140625" style="1"/>
    <col min="8" max="8" width="12.140625" style="1" customWidth="1"/>
    <col min="9" max="9" width="11" style="1" customWidth="1"/>
    <col min="10" max="10" width="9.140625" style="1"/>
  </cols>
  <sheetData>
    <row r="1" spans="1:10" x14ac:dyDescent="0.25">
      <c r="D1" s="3"/>
      <c r="F1" s="4"/>
      <c r="G1" s="4"/>
      <c r="H1" s="4"/>
      <c r="I1" s="4"/>
      <c r="J1" s="4"/>
    </row>
    <row r="2" spans="1:10" ht="21" x14ac:dyDescent="0.35">
      <c r="A2" s="5" t="s">
        <v>123</v>
      </c>
      <c r="B2" s="6"/>
      <c r="C2" s="6"/>
      <c r="D2" s="6"/>
      <c r="E2" s="6"/>
      <c r="F2" s="6"/>
      <c r="G2" s="6"/>
      <c r="H2" s="6"/>
      <c r="I2" s="6"/>
      <c r="J2" s="7"/>
    </row>
    <row r="3" spans="1:10" ht="15.75" x14ac:dyDescent="0.25">
      <c r="A3" s="8" t="s">
        <v>124</v>
      </c>
      <c r="B3" s="9"/>
      <c r="C3" s="9"/>
      <c r="D3" s="9"/>
      <c r="E3" s="9"/>
      <c r="F3" s="9"/>
      <c r="G3" s="9"/>
      <c r="H3" s="9"/>
      <c r="I3" s="9"/>
      <c r="J3" s="10"/>
    </row>
    <row r="4" spans="1:10" ht="15.75" x14ac:dyDescent="0.25">
      <c r="A4" s="8" t="s">
        <v>125</v>
      </c>
      <c r="B4" s="9"/>
      <c r="C4" s="9"/>
      <c r="D4" s="9"/>
      <c r="E4" s="9"/>
      <c r="F4" s="9"/>
      <c r="G4" s="9"/>
      <c r="H4" s="9"/>
      <c r="I4" s="9"/>
      <c r="J4" s="10"/>
    </row>
    <row r="5" spans="1:10" x14ac:dyDescent="0.25">
      <c r="A5" s="11"/>
      <c r="B5" s="12" t="s">
        <v>126</v>
      </c>
      <c r="C5" s="25"/>
      <c r="D5" s="13"/>
      <c r="E5" s="14"/>
      <c r="F5" s="15"/>
      <c r="G5" s="15"/>
      <c r="H5" s="15"/>
      <c r="I5" s="15"/>
      <c r="J5" s="16"/>
    </row>
    <row r="6" spans="1:10" x14ac:dyDescent="0.25">
      <c r="A6" s="11"/>
      <c r="B6" s="12" t="s">
        <v>128</v>
      </c>
      <c r="C6" s="25"/>
      <c r="D6" s="17"/>
      <c r="E6" s="14" t="s">
        <v>127</v>
      </c>
      <c r="F6" s="15"/>
      <c r="G6" s="15"/>
      <c r="H6" s="15"/>
      <c r="I6" s="15"/>
      <c r="J6" s="16"/>
    </row>
    <row r="7" spans="1:10" x14ac:dyDescent="0.25">
      <c r="A7" s="18"/>
      <c r="B7" s="19" t="s">
        <v>129</v>
      </c>
      <c r="C7" s="26"/>
      <c r="D7" s="20"/>
      <c r="E7" s="21"/>
      <c r="F7" s="22"/>
      <c r="G7" s="22"/>
      <c r="H7" s="22"/>
      <c r="I7" s="22"/>
      <c r="J7" s="23"/>
    </row>
    <row r="9" spans="1:10" x14ac:dyDescent="0.25">
      <c r="A9" s="116" t="s">
        <v>0</v>
      </c>
      <c r="B9" s="116" t="s">
        <v>1</v>
      </c>
      <c r="C9" s="117" t="s">
        <v>8</v>
      </c>
      <c r="D9" s="118" t="s">
        <v>2</v>
      </c>
      <c r="E9" s="116" t="s">
        <v>3</v>
      </c>
      <c r="F9" s="119" t="s">
        <v>381</v>
      </c>
      <c r="G9" s="119" t="s">
        <v>4</v>
      </c>
      <c r="H9" s="119" t="s">
        <v>5</v>
      </c>
      <c r="I9" s="119" t="s">
        <v>6</v>
      </c>
      <c r="J9" s="119" t="s">
        <v>7</v>
      </c>
    </row>
    <row r="10" spans="1:10" x14ac:dyDescent="0.25">
      <c r="A10" s="120" t="s">
        <v>9</v>
      </c>
      <c r="B10" s="120"/>
      <c r="C10" s="121"/>
      <c r="D10" s="122" t="s">
        <v>10</v>
      </c>
      <c r="E10" s="120"/>
      <c r="F10" s="123"/>
      <c r="G10" s="123"/>
      <c r="H10" s="123"/>
      <c r="I10" s="123" t="s">
        <v>11</v>
      </c>
      <c r="J10" s="123"/>
    </row>
    <row r="11" spans="1:10" x14ac:dyDescent="0.25">
      <c r="A11" s="124" t="s">
        <v>12</v>
      </c>
      <c r="B11" s="124" t="s">
        <v>13</v>
      </c>
      <c r="C11" s="125"/>
      <c r="D11" s="126" t="s">
        <v>14</v>
      </c>
      <c r="E11" s="124" t="s">
        <v>15</v>
      </c>
      <c r="F11" s="127">
        <v>1</v>
      </c>
      <c r="G11" s="127">
        <v>0</v>
      </c>
      <c r="H11" s="127">
        <v>5330.9</v>
      </c>
      <c r="I11" s="127">
        <f>SUM(G11:H11)</f>
        <v>5330.9</v>
      </c>
      <c r="J11" s="127">
        <f>TRUNC((F11*I11),2)</f>
        <v>5330.9</v>
      </c>
    </row>
    <row r="12" spans="1:10" ht="30" x14ac:dyDescent="0.25">
      <c r="A12" s="124" t="s">
        <v>16</v>
      </c>
      <c r="B12" s="124" t="s">
        <v>17</v>
      </c>
      <c r="C12" s="125">
        <v>21602</v>
      </c>
      <c r="D12" s="126" t="s">
        <v>18</v>
      </c>
      <c r="E12" s="124" t="s">
        <v>19</v>
      </c>
      <c r="F12" s="127">
        <v>82.57</v>
      </c>
      <c r="G12" s="127">
        <v>11.63</v>
      </c>
      <c r="H12" s="127">
        <v>0</v>
      </c>
      <c r="I12" s="127">
        <f>SUM(G12:H12)</f>
        <v>11.63</v>
      </c>
      <c r="J12" s="127">
        <f>TRUNC((F12*I12),2)</f>
        <v>960.28</v>
      </c>
    </row>
    <row r="13" spans="1:10" x14ac:dyDescent="0.25">
      <c r="A13" s="124" t="s">
        <v>20</v>
      </c>
      <c r="B13" s="124" t="s">
        <v>21</v>
      </c>
      <c r="C13" s="125">
        <v>20200</v>
      </c>
      <c r="D13" s="126" t="s">
        <v>22</v>
      </c>
      <c r="E13" s="124" t="s">
        <v>19</v>
      </c>
      <c r="F13" s="127">
        <v>82.57</v>
      </c>
      <c r="G13" s="127">
        <v>1.59</v>
      </c>
      <c r="H13" s="127">
        <v>0</v>
      </c>
      <c r="I13" s="127">
        <f>SUM(G13:H13)</f>
        <v>1.59</v>
      </c>
      <c r="J13" s="127">
        <f>TRUNC((F13*I13),2)</f>
        <v>131.28</v>
      </c>
    </row>
    <row r="14" spans="1:10" ht="30" x14ac:dyDescent="0.25">
      <c r="A14" s="124" t="s">
        <v>23</v>
      </c>
      <c r="B14" s="124" t="s">
        <v>24</v>
      </c>
      <c r="C14" s="125" t="s">
        <v>26</v>
      </c>
      <c r="D14" s="126" t="s">
        <v>25</v>
      </c>
      <c r="E14" s="124" t="s">
        <v>19</v>
      </c>
      <c r="F14" s="127">
        <v>12</v>
      </c>
      <c r="G14" s="127">
        <v>227.37</v>
      </c>
      <c r="H14" s="127">
        <v>27.3</v>
      </c>
      <c r="I14" s="127">
        <f>SUM(G14:H14)</f>
        <v>254.67000000000002</v>
      </c>
      <c r="J14" s="127">
        <f>TRUNC((F14*I14),2)</f>
        <v>3056.04</v>
      </c>
    </row>
    <row r="15" spans="1:10" ht="30" x14ac:dyDescent="0.25">
      <c r="A15" s="124" t="s">
        <v>27</v>
      </c>
      <c r="B15" s="124" t="s">
        <v>28</v>
      </c>
      <c r="C15" s="125" t="s">
        <v>31</v>
      </c>
      <c r="D15" s="126" t="s">
        <v>29</v>
      </c>
      <c r="E15" s="124" t="s">
        <v>30</v>
      </c>
      <c r="F15" s="127">
        <v>1</v>
      </c>
      <c r="G15" s="127">
        <v>741.09</v>
      </c>
      <c r="H15" s="127">
        <v>0</v>
      </c>
      <c r="I15" s="127">
        <f>SUM(G15:H15)</f>
        <v>741.09</v>
      </c>
      <c r="J15" s="127">
        <f>TRUNC((F15*I15),2)</f>
        <v>741.09</v>
      </c>
    </row>
    <row r="16" spans="1:10" ht="30" x14ac:dyDescent="0.25">
      <c r="A16" s="124" t="s">
        <v>32</v>
      </c>
      <c r="B16" s="124"/>
      <c r="C16" s="125"/>
      <c r="D16" s="126" t="s">
        <v>33</v>
      </c>
      <c r="E16" s="124" t="s">
        <v>15</v>
      </c>
      <c r="F16" s="127">
        <v>1</v>
      </c>
      <c r="G16" s="127">
        <v>178.64</v>
      </c>
      <c r="H16" s="127">
        <v>0</v>
      </c>
      <c r="I16" s="127">
        <f>SUM(G16:H16)</f>
        <v>178.64</v>
      </c>
      <c r="J16" s="127">
        <f>TRUNC((F16*I16),2)</f>
        <v>178.64</v>
      </c>
    </row>
    <row r="17" spans="1:10" x14ac:dyDescent="0.25">
      <c r="A17" s="128" t="s">
        <v>34</v>
      </c>
      <c r="B17" s="128"/>
      <c r="C17" s="128"/>
      <c r="D17" s="128"/>
      <c r="E17" s="128"/>
      <c r="F17" s="128"/>
      <c r="G17" s="128"/>
      <c r="H17" s="128"/>
      <c r="I17" s="128"/>
      <c r="J17" s="129">
        <f>SUM(J11:J16)</f>
        <v>10398.23</v>
      </c>
    </row>
    <row r="18" spans="1:10" x14ac:dyDescent="0.25">
      <c r="A18" s="124" t="s">
        <v>35</v>
      </c>
      <c r="B18" s="124"/>
      <c r="C18" s="125"/>
      <c r="D18" s="126" t="s">
        <v>36</v>
      </c>
      <c r="E18" s="124"/>
      <c r="F18" s="127"/>
      <c r="G18" s="127"/>
      <c r="H18" s="127"/>
      <c r="I18" s="127" t="s">
        <v>11</v>
      </c>
      <c r="J18" s="127"/>
    </row>
    <row r="19" spans="1:10" ht="30" x14ac:dyDescent="0.25">
      <c r="A19" s="124" t="s">
        <v>37</v>
      </c>
      <c r="B19" s="124" t="s">
        <v>38</v>
      </c>
      <c r="C19" s="125" t="s">
        <v>40</v>
      </c>
      <c r="D19" s="126" t="s">
        <v>39</v>
      </c>
      <c r="E19" s="124" t="s">
        <v>15</v>
      </c>
      <c r="F19" s="127">
        <v>12</v>
      </c>
      <c r="G19" s="127">
        <v>9.7799999999999994</v>
      </c>
      <c r="H19" s="127">
        <v>3.94</v>
      </c>
      <c r="I19" s="127">
        <f>SUM(G19:H19)</f>
        <v>13.719999999999999</v>
      </c>
      <c r="J19" s="127">
        <f>TRUNC((F19*I19),2)</f>
        <v>164.64</v>
      </c>
    </row>
    <row r="20" spans="1:10" x14ac:dyDescent="0.25">
      <c r="A20" s="124" t="s">
        <v>41</v>
      </c>
      <c r="B20" s="124" t="s">
        <v>42</v>
      </c>
      <c r="C20" s="125" t="s">
        <v>44</v>
      </c>
      <c r="D20" s="126" t="s">
        <v>43</v>
      </c>
      <c r="E20" s="124" t="s">
        <v>15</v>
      </c>
      <c r="F20" s="127">
        <v>1</v>
      </c>
      <c r="G20" s="127">
        <v>2.6</v>
      </c>
      <c r="H20" s="127">
        <v>0</v>
      </c>
      <c r="I20" s="127">
        <f>SUM(G20:H20)</f>
        <v>2.6</v>
      </c>
      <c r="J20" s="127">
        <f>TRUNC((F20*I20),2)</f>
        <v>2.6</v>
      </c>
    </row>
    <row r="21" spans="1:10" ht="30" x14ac:dyDescent="0.25">
      <c r="A21" s="124" t="s">
        <v>45</v>
      </c>
      <c r="B21" s="124" t="s">
        <v>46</v>
      </c>
      <c r="C21" s="125" t="s">
        <v>48</v>
      </c>
      <c r="D21" s="126" t="s">
        <v>47</v>
      </c>
      <c r="E21" s="124" t="s">
        <v>15</v>
      </c>
      <c r="F21" s="127">
        <v>6</v>
      </c>
      <c r="G21" s="127">
        <v>16.91</v>
      </c>
      <c r="H21" s="127">
        <v>3.44</v>
      </c>
      <c r="I21" s="127">
        <f>SUM(G21:H21)</f>
        <v>20.350000000000001</v>
      </c>
      <c r="J21" s="127">
        <f>TRUNC((F21*I21),2)</f>
        <v>122.1</v>
      </c>
    </row>
    <row r="22" spans="1:10" ht="30" x14ac:dyDescent="0.25">
      <c r="A22" s="124" t="s">
        <v>49</v>
      </c>
      <c r="B22" s="124" t="s">
        <v>50</v>
      </c>
      <c r="C22" s="125" t="s">
        <v>52</v>
      </c>
      <c r="D22" s="126" t="s">
        <v>51</v>
      </c>
      <c r="E22" s="124" t="s">
        <v>15</v>
      </c>
      <c r="F22" s="127">
        <v>1</v>
      </c>
      <c r="G22" s="127">
        <v>42.11</v>
      </c>
      <c r="H22" s="127">
        <v>6.75</v>
      </c>
      <c r="I22" s="127">
        <f>SUM(G22:H22)</f>
        <v>48.86</v>
      </c>
      <c r="J22" s="127">
        <f>TRUNC((F22*I22),2)</f>
        <v>48.86</v>
      </c>
    </row>
    <row r="23" spans="1:10" ht="30" x14ac:dyDescent="0.25">
      <c r="A23" s="124" t="s">
        <v>53</v>
      </c>
      <c r="B23" s="124" t="s">
        <v>54</v>
      </c>
      <c r="C23" s="125" t="s">
        <v>56</v>
      </c>
      <c r="D23" s="126" t="s">
        <v>55</v>
      </c>
      <c r="E23" s="124" t="s">
        <v>15</v>
      </c>
      <c r="F23" s="127">
        <v>1</v>
      </c>
      <c r="G23" s="127">
        <v>42.11</v>
      </c>
      <c r="H23" s="127">
        <v>6.75</v>
      </c>
      <c r="I23" s="127">
        <f>SUM(G23:H23)</f>
        <v>48.86</v>
      </c>
      <c r="J23" s="127">
        <f>TRUNC((F23*I23),2)</f>
        <v>48.86</v>
      </c>
    </row>
    <row r="24" spans="1:10" x14ac:dyDescent="0.25">
      <c r="A24" s="124" t="s">
        <v>57</v>
      </c>
      <c r="B24" s="124" t="s">
        <v>58</v>
      </c>
      <c r="C24" s="125" t="s">
        <v>60</v>
      </c>
      <c r="D24" s="126" t="s">
        <v>59</v>
      </c>
      <c r="E24" s="124" t="s">
        <v>15</v>
      </c>
      <c r="F24" s="127">
        <v>1</v>
      </c>
      <c r="G24" s="127">
        <v>136.02000000000001</v>
      </c>
      <c r="H24" s="127">
        <v>6.75</v>
      </c>
      <c r="I24" s="127">
        <f>SUM(G24:H24)</f>
        <v>142.77000000000001</v>
      </c>
      <c r="J24" s="127">
        <f>TRUNC((F24*I24),2)</f>
        <v>142.77000000000001</v>
      </c>
    </row>
    <row r="25" spans="1:10" ht="30" x14ac:dyDescent="0.25">
      <c r="A25" s="124" t="s">
        <v>61</v>
      </c>
      <c r="B25" s="124" t="s">
        <v>62</v>
      </c>
      <c r="C25" s="125">
        <v>83407</v>
      </c>
      <c r="D25" s="126" t="s">
        <v>63</v>
      </c>
      <c r="E25" s="124" t="s">
        <v>64</v>
      </c>
      <c r="F25" s="127">
        <v>25</v>
      </c>
      <c r="G25" s="127">
        <v>7.65</v>
      </c>
      <c r="H25" s="127">
        <v>9.06</v>
      </c>
      <c r="I25" s="127">
        <f>SUM(G25:H25)</f>
        <v>16.71</v>
      </c>
      <c r="J25" s="127">
        <f>TRUNC((F25*I25),2)</f>
        <v>417.75</v>
      </c>
    </row>
    <row r="26" spans="1:10" ht="30" x14ac:dyDescent="0.25">
      <c r="A26" s="124" t="s">
        <v>65</v>
      </c>
      <c r="B26" s="124" t="s">
        <v>66</v>
      </c>
      <c r="C26" s="125" t="s">
        <v>68</v>
      </c>
      <c r="D26" s="126" t="s">
        <v>67</v>
      </c>
      <c r="E26" s="124" t="s">
        <v>15</v>
      </c>
      <c r="F26" s="127">
        <v>43</v>
      </c>
      <c r="G26" s="127">
        <v>0.17</v>
      </c>
      <c r="H26" s="127">
        <v>1.1200000000000001</v>
      </c>
      <c r="I26" s="127">
        <f>SUM(G26:H26)</f>
        <v>1.29</v>
      </c>
      <c r="J26" s="127">
        <f>TRUNC((F26*I26),2)</f>
        <v>55.47</v>
      </c>
    </row>
    <row r="27" spans="1:10" ht="30" x14ac:dyDescent="0.25">
      <c r="A27" s="124" t="s">
        <v>69</v>
      </c>
      <c r="B27" s="124" t="s">
        <v>70</v>
      </c>
      <c r="C27" s="125" t="s">
        <v>72</v>
      </c>
      <c r="D27" s="126" t="s">
        <v>71</v>
      </c>
      <c r="E27" s="124" t="s">
        <v>15</v>
      </c>
      <c r="F27" s="127">
        <v>4</v>
      </c>
      <c r="G27" s="127">
        <v>0.32</v>
      </c>
      <c r="H27" s="127">
        <v>1.1200000000000001</v>
      </c>
      <c r="I27" s="127">
        <f>SUM(G27:H27)</f>
        <v>1.4400000000000002</v>
      </c>
      <c r="J27" s="127">
        <f>TRUNC((F27*I27),2)</f>
        <v>5.76</v>
      </c>
    </row>
    <row r="28" spans="1:10" x14ac:dyDescent="0.25">
      <c r="A28" s="124" t="s">
        <v>73</v>
      </c>
      <c r="B28" s="124" t="s">
        <v>74</v>
      </c>
      <c r="C28" s="125"/>
      <c r="D28" s="126" t="s">
        <v>75</v>
      </c>
      <c r="E28" s="124" t="s">
        <v>15</v>
      </c>
      <c r="F28" s="127">
        <v>42</v>
      </c>
      <c r="G28" s="127">
        <v>0.26</v>
      </c>
      <c r="H28" s="127">
        <v>0.17</v>
      </c>
      <c r="I28" s="127">
        <f>SUM(G28:H28)</f>
        <v>0.43000000000000005</v>
      </c>
      <c r="J28" s="127">
        <f>TRUNC((F28*I28),2)</f>
        <v>18.059999999999999</v>
      </c>
    </row>
    <row r="29" spans="1:10" x14ac:dyDescent="0.25">
      <c r="A29" s="124" t="s">
        <v>76</v>
      </c>
      <c r="B29" s="124" t="s">
        <v>77</v>
      </c>
      <c r="C29" s="125" t="s">
        <v>79</v>
      </c>
      <c r="D29" s="126" t="s">
        <v>78</v>
      </c>
      <c r="E29" s="124" t="s">
        <v>15</v>
      </c>
      <c r="F29" s="127">
        <v>6</v>
      </c>
      <c r="G29" s="127">
        <v>2.36</v>
      </c>
      <c r="H29" s="127">
        <v>0</v>
      </c>
      <c r="I29" s="127">
        <f>SUM(G29:H29)</f>
        <v>2.36</v>
      </c>
      <c r="J29" s="127">
        <f>TRUNC((F29*I29),2)</f>
        <v>14.16</v>
      </c>
    </row>
    <row r="30" spans="1:10" ht="30" x14ac:dyDescent="0.25">
      <c r="A30" s="124" t="s">
        <v>80</v>
      </c>
      <c r="B30" s="124" t="s">
        <v>81</v>
      </c>
      <c r="C30" s="125" t="s">
        <v>83</v>
      </c>
      <c r="D30" s="126" t="s">
        <v>82</v>
      </c>
      <c r="E30" s="124" t="s">
        <v>64</v>
      </c>
      <c r="F30" s="127">
        <v>144</v>
      </c>
      <c r="G30" s="127">
        <v>1.91</v>
      </c>
      <c r="H30" s="127">
        <v>1.1599999999999999</v>
      </c>
      <c r="I30" s="127">
        <f>SUM(G30:H30)</f>
        <v>3.07</v>
      </c>
      <c r="J30" s="127">
        <f>TRUNC((F30*I30),2)</f>
        <v>442.08</v>
      </c>
    </row>
    <row r="31" spans="1:10" x14ac:dyDescent="0.25">
      <c r="A31" s="124" t="s">
        <v>84</v>
      </c>
      <c r="B31" s="124" t="s">
        <v>85</v>
      </c>
      <c r="C31" s="125"/>
      <c r="D31" s="126" t="s">
        <v>86</v>
      </c>
      <c r="E31" s="124" t="s">
        <v>15</v>
      </c>
      <c r="F31" s="127">
        <v>1</v>
      </c>
      <c r="G31" s="127">
        <v>4.21</v>
      </c>
      <c r="H31" s="127">
        <v>0.17</v>
      </c>
      <c r="I31" s="127">
        <f>SUM(G31:H31)</f>
        <v>4.38</v>
      </c>
      <c r="J31" s="127">
        <f>TRUNC((F31*I31),2)</f>
        <v>4.38</v>
      </c>
    </row>
    <row r="32" spans="1:10" ht="30" x14ac:dyDescent="0.25">
      <c r="A32" s="124" t="s">
        <v>87</v>
      </c>
      <c r="B32" s="124" t="s">
        <v>88</v>
      </c>
      <c r="C32" s="125" t="s">
        <v>91</v>
      </c>
      <c r="D32" s="126" t="s">
        <v>89</v>
      </c>
      <c r="E32" s="124" t="s">
        <v>90</v>
      </c>
      <c r="F32" s="127">
        <v>3</v>
      </c>
      <c r="G32" s="127">
        <v>26.33</v>
      </c>
      <c r="H32" s="127">
        <v>0</v>
      </c>
      <c r="I32" s="127">
        <f>SUM(G32:H32)</f>
        <v>26.33</v>
      </c>
      <c r="J32" s="127">
        <f>TRUNC((F32*I32),2)</f>
        <v>78.989999999999995</v>
      </c>
    </row>
    <row r="33" spans="1:10" x14ac:dyDescent="0.25">
      <c r="A33" s="128" t="s">
        <v>92</v>
      </c>
      <c r="B33" s="128"/>
      <c r="C33" s="128"/>
      <c r="D33" s="128"/>
      <c r="E33" s="128"/>
      <c r="F33" s="128"/>
      <c r="G33" s="128"/>
      <c r="H33" s="128"/>
      <c r="I33" s="128"/>
      <c r="J33" s="129">
        <f>SUM(J19:J32)</f>
        <v>1566.4800000000002</v>
      </c>
    </row>
    <row r="34" spans="1:10" x14ac:dyDescent="0.25">
      <c r="A34" s="124" t="s">
        <v>93</v>
      </c>
      <c r="B34" s="124"/>
      <c r="C34" s="125"/>
      <c r="D34" s="126" t="s">
        <v>94</v>
      </c>
      <c r="E34" s="124"/>
      <c r="F34" s="127"/>
      <c r="G34" s="127"/>
      <c r="H34" s="127"/>
      <c r="I34" s="127" t="s">
        <v>11</v>
      </c>
      <c r="J34" s="127"/>
    </row>
    <row r="35" spans="1:10" ht="30" x14ac:dyDescent="0.25">
      <c r="A35" s="124" t="s">
        <v>95</v>
      </c>
      <c r="B35" s="124" t="s">
        <v>96</v>
      </c>
      <c r="C35" s="125"/>
      <c r="D35" s="126" t="s">
        <v>97</v>
      </c>
      <c r="E35" s="124" t="s">
        <v>15</v>
      </c>
      <c r="F35" s="127">
        <v>2</v>
      </c>
      <c r="G35" s="127">
        <v>5445.59</v>
      </c>
      <c r="H35" s="127">
        <v>1240.44</v>
      </c>
      <c r="I35" s="127">
        <f>SUM(G35:H35)</f>
        <v>6686.0300000000007</v>
      </c>
      <c r="J35" s="127">
        <f>TRUNC((F35*I35),2)</f>
        <v>13372.06</v>
      </c>
    </row>
    <row r="36" spans="1:10" ht="30" x14ac:dyDescent="0.25">
      <c r="A36" s="124" t="s">
        <v>98</v>
      </c>
      <c r="B36" s="124" t="s">
        <v>99</v>
      </c>
      <c r="C36" s="125"/>
      <c r="D36" s="126" t="s">
        <v>100</v>
      </c>
      <c r="E36" s="124" t="s">
        <v>15</v>
      </c>
      <c r="F36" s="127">
        <v>6</v>
      </c>
      <c r="G36" s="127">
        <v>1111</v>
      </c>
      <c r="H36" s="127">
        <v>269.05</v>
      </c>
      <c r="I36" s="127">
        <f>SUM(G36:H36)</f>
        <v>1380.05</v>
      </c>
      <c r="J36" s="127">
        <f>TRUNC((F36*I36),2)</f>
        <v>8280.2999999999993</v>
      </c>
    </row>
    <row r="37" spans="1:10" x14ac:dyDescent="0.25">
      <c r="A37" s="124" t="s">
        <v>101</v>
      </c>
      <c r="B37" s="124" t="s">
        <v>102</v>
      </c>
      <c r="C37" s="125"/>
      <c r="D37" s="126" t="s">
        <v>103</v>
      </c>
      <c r="E37" s="124" t="s">
        <v>15</v>
      </c>
      <c r="F37" s="127">
        <v>6</v>
      </c>
      <c r="G37" s="127">
        <v>755.76</v>
      </c>
      <c r="H37" s="127">
        <v>227.99</v>
      </c>
      <c r="I37" s="127">
        <f>SUM(G37:H37)</f>
        <v>983.75</v>
      </c>
      <c r="J37" s="127">
        <f>TRUNC((F37*I37),2)</f>
        <v>5902.5</v>
      </c>
    </row>
    <row r="38" spans="1:10" x14ac:dyDescent="0.25">
      <c r="A38" s="128" t="s">
        <v>104</v>
      </c>
      <c r="B38" s="128"/>
      <c r="C38" s="128"/>
      <c r="D38" s="128"/>
      <c r="E38" s="128"/>
      <c r="F38" s="128"/>
      <c r="G38" s="128"/>
      <c r="H38" s="128"/>
      <c r="I38" s="128"/>
      <c r="J38" s="129">
        <f>SUM(J35:J37)</f>
        <v>27554.86</v>
      </c>
    </row>
    <row r="39" spans="1:10" x14ac:dyDescent="0.25">
      <c r="A39" s="124" t="s">
        <v>105</v>
      </c>
      <c r="B39" s="124"/>
      <c r="C39" s="125"/>
      <c r="D39" s="126" t="s">
        <v>106</v>
      </c>
      <c r="E39" s="124"/>
      <c r="F39" s="127"/>
      <c r="G39" s="127"/>
      <c r="H39" s="127"/>
      <c r="I39" s="127" t="s">
        <v>11</v>
      </c>
      <c r="J39" s="127"/>
    </row>
    <row r="40" spans="1:10" ht="30" x14ac:dyDescent="0.25">
      <c r="A40" s="124" t="s">
        <v>107</v>
      </c>
      <c r="B40" s="124" t="s">
        <v>108</v>
      </c>
      <c r="C40" s="125" t="s">
        <v>110</v>
      </c>
      <c r="D40" s="126" t="s">
        <v>109</v>
      </c>
      <c r="E40" s="124" t="s">
        <v>15</v>
      </c>
      <c r="F40" s="127">
        <v>1</v>
      </c>
      <c r="G40" s="127">
        <v>416.08</v>
      </c>
      <c r="H40" s="127">
        <v>284.5</v>
      </c>
      <c r="I40" s="127">
        <f>SUM(G40:H40)</f>
        <v>700.57999999999993</v>
      </c>
      <c r="J40" s="127">
        <f>TRUNC((F40*I40),2)</f>
        <v>700.58</v>
      </c>
    </row>
    <row r="41" spans="1:10" ht="30" x14ac:dyDescent="0.25">
      <c r="A41" s="124" t="s">
        <v>111</v>
      </c>
      <c r="B41" s="124" t="s">
        <v>112</v>
      </c>
      <c r="C41" s="125" t="s">
        <v>114</v>
      </c>
      <c r="D41" s="126" t="s">
        <v>113</v>
      </c>
      <c r="E41" s="124" t="s">
        <v>15</v>
      </c>
      <c r="F41" s="127">
        <v>1</v>
      </c>
      <c r="G41" s="127">
        <v>3340</v>
      </c>
      <c r="H41" s="127">
        <v>0</v>
      </c>
      <c r="I41" s="127">
        <f>SUM(G41:H41)</f>
        <v>3340</v>
      </c>
      <c r="J41" s="127">
        <f>TRUNC((F41*I41),2)</f>
        <v>3340</v>
      </c>
    </row>
    <row r="42" spans="1:10" x14ac:dyDescent="0.25">
      <c r="A42" s="128" t="s">
        <v>115</v>
      </c>
      <c r="B42" s="128"/>
      <c r="C42" s="128"/>
      <c r="D42" s="128"/>
      <c r="E42" s="128"/>
      <c r="F42" s="128"/>
      <c r="G42" s="128"/>
      <c r="H42" s="128"/>
      <c r="I42" s="128"/>
      <c r="J42" s="129">
        <f>SUM(J40:J41)</f>
        <v>4040.58</v>
      </c>
    </row>
    <row r="43" spans="1:10" x14ac:dyDescent="0.25">
      <c r="A43" s="124" t="s">
        <v>116</v>
      </c>
      <c r="B43" s="124"/>
      <c r="C43" s="125"/>
      <c r="D43" s="126" t="s">
        <v>117</v>
      </c>
      <c r="E43" s="124"/>
      <c r="F43" s="127"/>
      <c r="G43" s="127"/>
      <c r="H43" s="127"/>
      <c r="I43" s="127" t="s">
        <v>11</v>
      </c>
      <c r="J43" s="127"/>
    </row>
    <row r="44" spans="1:10" x14ac:dyDescent="0.25">
      <c r="A44" s="124" t="s">
        <v>118</v>
      </c>
      <c r="B44" s="124" t="s">
        <v>119</v>
      </c>
      <c r="C44" s="125">
        <v>9537</v>
      </c>
      <c r="D44" s="126" t="s">
        <v>120</v>
      </c>
      <c r="E44" s="124" t="s">
        <v>19</v>
      </c>
      <c r="F44" s="127">
        <v>82.57</v>
      </c>
      <c r="G44" s="127">
        <v>0.61</v>
      </c>
      <c r="H44" s="127">
        <v>1.07</v>
      </c>
      <c r="I44" s="127">
        <f>SUM(G44:H44)</f>
        <v>1.6800000000000002</v>
      </c>
      <c r="J44" s="127">
        <f>TRUNC((F44*I44),2)</f>
        <v>138.71</v>
      </c>
    </row>
    <row r="45" spans="1:10" x14ac:dyDescent="0.25">
      <c r="A45" s="130" t="s">
        <v>121</v>
      </c>
      <c r="B45" s="130"/>
      <c r="C45" s="130"/>
      <c r="D45" s="130"/>
      <c r="E45" s="130"/>
      <c r="F45" s="130"/>
      <c r="G45" s="130"/>
      <c r="H45" s="130"/>
      <c r="I45" s="130"/>
      <c r="J45" s="131">
        <f>SUM(J44:J44)</f>
        <v>138.71</v>
      </c>
    </row>
    <row r="47" spans="1:10" x14ac:dyDescent="0.25">
      <c r="A47" s="257" t="s">
        <v>122</v>
      </c>
      <c r="B47" s="257"/>
      <c r="C47" s="257"/>
      <c r="D47" s="257"/>
      <c r="E47" s="257"/>
      <c r="F47" s="257"/>
      <c r="G47" s="257"/>
      <c r="H47" s="257"/>
      <c r="I47" s="257"/>
      <c r="J47" s="119">
        <f>J17+J33+J38+J42+J45</f>
        <v>43698.86</v>
      </c>
    </row>
    <row r="48" spans="1:10" x14ac:dyDescent="0.25">
      <c r="A48" s="132" t="s">
        <v>173</v>
      </c>
      <c r="B48" s="132"/>
      <c r="C48" s="132"/>
      <c r="D48" s="132"/>
      <c r="E48" s="132"/>
      <c r="F48" s="132"/>
      <c r="G48" s="132"/>
      <c r="H48" s="132"/>
      <c r="I48" s="132"/>
      <c r="J48" s="115">
        <f>(J47-J42)*'BDI SERVIÇOS'!H38</f>
        <v>10080.21974966073</v>
      </c>
    </row>
    <row r="49" spans="1:10" x14ac:dyDescent="0.25">
      <c r="A49" s="132" t="s">
        <v>172</v>
      </c>
      <c r="B49" s="132"/>
      <c r="C49" s="132"/>
      <c r="D49" s="132"/>
      <c r="E49" s="132"/>
      <c r="F49" s="132"/>
      <c r="G49" s="132"/>
      <c r="H49" s="132"/>
      <c r="I49" s="132"/>
      <c r="J49" s="115">
        <f>J42*'BDI EQUIPAMENTOS'!H39</f>
        <v>574.1868257823977</v>
      </c>
    </row>
    <row r="50" spans="1:10" x14ac:dyDescent="0.25">
      <c r="A50" s="257" t="s">
        <v>174</v>
      </c>
      <c r="B50" s="257"/>
      <c r="C50" s="257"/>
      <c r="D50" s="257"/>
      <c r="E50" s="257"/>
      <c r="F50" s="257"/>
      <c r="G50" s="257"/>
      <c r="H50" s="257"/>
      <c r="I50" s="257"/>
      <c r="J50" s="119">
        <f>J47+J48+J49</f>
        <v>54353.266575443122</v>
      </c>
    </row>
    <row r="51" spans="1:10" x14ac:dyDescent="0.25">
      <c r="A51" s="258" t="s">
        <v>175</v>
      </c>
      <c r="B51" s="258"/>
      <c r="C51" s="258"/>
      <c r="D51" s="258"/>
      <c r="E51" s="258"/>
      <c r="F51" s="258"/>
      <c r="G51" s="258"/>
      <c r="H51" s="258"/>
      <c r="I51" s="258"/>
      <c r="J51" s="119">
        <f>J50/F44</f>
        <v>658.26894241786511</v>
      </c>
    </row>
  </sheetData>
  <mergeCells count="13">
    <mergeCell ref="A51:I51"/>
    <mergeCell ref="A42:I42"/>
    <mergeCell ref="A45:I45"/>
    <mergeCell ref="A47:I47"/>
    <mergeCell ref="A48:I48"/>
    <mergeCell ref="A49:I49"/>
    <mergeCell ref="A50:I50"/>
    <mergeCell ref="A2:J2"/>
    <mergeCell ref="A3:J3"/>
    <mergeCell ref="A4:J4"/>
    <mergeCell ref="A17:I17"/>
    <mergeCell ref="A33:I33"/>
    <mergeCell ref="A38:I38"/>
  </mergeCells>
  <pageMargins left="0.51181102362204722" right="0.51181102362204722" top="0.78740157480314965" bottom="0.78740157480314965" header="0.31496062992125984" footer="0.31496062992125984"/>
  <pageSetup paperSize="9" scale="71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10" workbookViewId="0">
      <selection activeCell="K40" sqref="A1:K40"/>
    </sheetView>
  </sheetViews>
  <sheetFormatPr defaultRowHeight="15" x14ac:dyDescent="0.25"/>
  <cols>
    <col min="1" max="1" width="3.85546875" customWidth="1"/>
    <col min="2" max="2" width="3.7109375" customWidth="1"/>
    <col min="6" max="6" width="30.85546875" customWidth="1"/>
  </cols>
  <sheetData>
    <row r="1" spans="1:10" x14ac:dyDescent="0.25">
      <c r="B1" s="28"/>
      <c r="C1" s="29"/>
      <c r="D1" s="30"/>
      <c r="E1" s="31" t="s">
        <v>123</v>
      </c>
      <c r="F1" s="31"/>
      <c r="G1" s="31"/>
      <c r="H1" s="31"/>
      <c r="I1" s="30"/>
      <c r="J1" s="32"/>
    </row>
    <row r="2" spans="1:10" x14ac:dyDescent="0.25">
      <c r="C2" s="11"/>
      <c r="D2" s="33"/>
      <c r="E2" s="33"/>
      <c r="F2" s="34" t="s">
        <v>125</v>
      </c>
      <c r="G2" s="33"/>
      <c r="H2" s="33"/>
      <c r="I2" s="33"/>
      <c r="J2" s="35"/>
    </row>
    <row r="3" spans="1:10" x14ac:dyDescent="0.25">
      <c r="C3" s="11"/>
      <c r="D3" s="33"/>
      <c r="E3" s="33"/>
      <c r="F3" s="34"/>
      <c r="G3" s="33"/>
      <c r="H3" s="33"/>
      <c r="I3" s="33"/>
      <c r="J3" s="35"/>
    </row>
    <row r="4" spans="1:10" x14ac:dyDescent="0.25">
      <c r="C4" s="11"/>
      <c r="D4" s="33"/>
      <c r="E4" s="36" t="s">
        <v>130</v>
      </c>
      <c r="F4" s="34"/>
      <c r="G4" s="33"/>
      <c r="H4" s="33"/>
      <c r="I4" s="33"/>
      <c r="J4" s="35"/>
    </row>
    <row r="5" spans="1:10" x14ac:dyDescent="0.25">
      <c r="C5" s="18"/>
      <c r="D5" s="37"/>
      <c r="E5" s="38" t="s">
        <v>131</v>
      </c>
      <c r="F5" s="39"/>
      <c r="G5" s="37"/>
      <c r="H5" s="37"/>
      <c r="I5" s="37"/>
      <c r="J5" s="40"/>
    </row>
    <row r="6" spans="1:10" x14ac:dyDescent="0.25">
      <c r="A6" s="41"/>
      <c r="B6" s="41"/>
      <c r="C6" s="41"/>
      <c r="D6" s="41"/>
      <c r="E6" s="41"/>
      <c r="G6" s="41"/>
      <c r="H6" s="41"/>
      <c r="I6" s="41"/>
      <c r="J6" s="41"/>
    </row>
    <row r="7" spans="1:10" ht="15.75" x14ac:dyDescent="0.25">
      <c r="A7" s="41"/>
      <c r="B7" s="41"/>
      <c r="C7" s="42" t="s">
        <v>132</v>
      </c>
      <c r="D7" s="43"/>
      <c r="E7" s="43"/>
      <c r="F7" s="43"/>
      <c r="G7" s="43"/>
      <c r="H7" s="43"/>
      <c r="I7" s="43"/>
      <c r="J7" s="44"/>
    </row>
    <row r="8" spans="1:10" ht="18" x14ac:dyDescent="0.25">
      <c r="A8" s="41"/>
      <c r="B8" s="41"/>
      <c r="C8" s="45"/>
      <c r="D8" s="46"/>
      <c r="E8" s="46"/>
      <c r="F8" s="46"/>
      <c r="G8" s="46"/>
      <c r="H8" s="46"/>
      <c r="I8" s="46"/>
      <c r="J8" s="47"/>
    </row>
    <row r="9" spans="1:10" ht="15.75" x14ac:dyDescent="0.25">
      <c r="A9" s="41"/>
      <c r="B9" s="41"/>
      <c r="C9" s="48"/>
      <c r="D9" s="49" t="s">
        <v>133</v>
      </c>
      <c r="E9" s="49"/>
      <c r="F9" s="49"/>
      <c r="G9" s="49"/>
      <c r="H9" s="49"/>
      <c r="I9" s="50"/>
      <c r="J9" s="51"/>
    </row>
    <row r="10" spans="1:10" ht="15.75" x14ac:dyDescent="0.25">
      <c r="A10" s="41"/>
      <c r="B10" s="41"/>
      <c r="C10" s="48"/>
      <c r="D10" s="49"/>
      <c r="E10" s="49"/>
      <c r="F10" s="49"/>
      <c r="G10" s="49"/>
      <c r="H10" s="49"/>
      <c r="I10" s="50"/>
      <c r="J10" s="51"/>
    </row>
    <row r="11" spans="1:10" ht="15.75" x14ac:dyDescent="0.25">
      <c r="A11" s="41"/>
      <c r="B11" s="41"/>
      <c r="C11" s="48"/>
      <c r="D11" s="50"/>
      <c r="E11" s="50"/>
      <c r="F11" s="50"/>
      <c r="G11" s="50"/>
      <c r="H11" s="50"/>
      <c r="I11" s="50"/>
      <c r="J11" s="51"/>
    </row>
    <row r="12" spans="1:10" ht="15.75" x14ac:dyDescent="0.25">
      <c r="A12" s="41"/>
      <c r="B12" s="41"/>
      <c r="C12" s="48"/>
      <c r="D12" s="52"/>
      <c r="E12" s="53"/>
      <c r="F12" s="53"/>
      <c r="G12" s="53"/>
      <c r="H12" s="54"/>
      <c r="I12" s="54"/>
      <c r="J12" s="55"/>
    </row>
    <row r="13" spans="1:10" ht="15.75" x14ac:dyDescent="0.25">
      <c r="A13" s="41"/>
      <c r="B13" s="41"/>
      <c r="C13" s="48"/>
      <c r="D13" s="52"/>
      <c r="E13" s="54"/>
      <c r="F13" s="54"/>
      <c r="G13" s="53"/>
      <c r="H13" s="54"/>
      <c r="I13" s="54"/>
      <c r="J13" s="55"/>
    </row>
    <row r="14" spans="1:10" ht="15.75" x14ac:dyDescent="0.25">
      <c r="A14" s="41"/>
      <c r="B14" s="41"/>
      <c r="C14" s="48"/>
      <c r="D14" s="52"/>
      <c r="E14" s="53"/>
      <c r="F14" s="53"/>
      <c r="G14" s="53"/>
      <c r="H14" s="54"/>
      <c r="I14" s="54"/>
      <c r="J14" s="55"/>
    </row>
    <row r="15" spans="1:10" ht="15.75" x14ac:dyDescent="0.25">
      <c r="A15" s="41"/>
      <c r="B15" s="41"/>
      <c r="C15" s="48"/>
      <c r="D15" s="52"/>
      <c r="E15" s="53"/>
      <c r="F15" s="53"/>
      <c r="G15" s="53"/>
      <c r="H15" s="54"/>
      <c r="I15" s="54"/>
      <c r="J15" s="55"/>
    </row>
    <row r="16" spans="1:10" ht="15.75" x14ac:dyDescent="0.25">
      <c r="A16" s="41"/>
      <c r="B16" s="41"/>
      <c r="C16" s="48"/>
      <c r="D16" s="50"/>
      <c r="E16" s="50"/>
      <c r="F16" s="50"/>
      <c r="G16" s="50"/>
      <c r="H16" s="50"/>
      <c r="I16" s="50"/>
      <c r="J16" s="51"/>
    </row>
    <row r="17" spans="1:10" ht="15.75" x14ac:dyDescent="0.25">
      <c r="A17" s="41"/>
      <c r="B17" s="41"/>
      <c r="C17" s="56"/>
      <c r="D17" s="57" t="s">
        <v>134</v>
      </c>
      <c r="E17" s="52"/>
      <c r="F17" s="52"/>
      <c r="G17" s="52"/>
      <c r="H17" s="52"/>
      <c r="I17" s="52"/>
      <c r="J17" s="51"/>
    </row>
    <row r="18" spans="1:10" ht="15.75" x14ac:dyDescent="0.25">
      <c r="A18" s="41"/>
      <c r="B18" s="41"/>
      <c r="C18" s="48"/>
      <c r="D18" s="52"/>
      <c r="E18" s="52"/>
      <c r="F18" s="52"/>
      <c r="G18" s="52"/>
      <c r="H18" s="52"/>
      <c r="I18" s="52"/>
      <c r="J18" s="51"/>
    </row>
    <row r="19" spans="1:10" ht="15.75" x14ac:dyDescent="0.25">
      <c r="A19" s="41"/>
      <c r="B19" s="41"/>
      <c r="C19" s="56"/>
      <c r="D19" s="58" t="s">
        <v>135</v>
      </c>
      <c r="E19" s="59" t="s">
        <v>136</v>
      </c>
      <c r="F19" s="59"/>
      <c r="G19" s="60"/>
      <c r="H19" s="61">
        <v>4.48E-2</v>
      </c>
      <c r="I19" s="62"/>
      <c r="J19" s="63"/>
    </row>
    <row r="20" spans="1:10" ht="15.75" x14ac:dyDescent="0.25">
      <c r="A20" s="41"/>
      <c r="B20" s="41"/>
      <c r="C20" s="48"/>
      <c r="D20" s="58"/>
      <c r="E20" s="64"/>
      <c r="F20" s="64"/>
      <c r="G20" s="64"/>
      <c r="H20" s="65"/>
      <c r="I20" s="52"/>
      <c r="J20" s="51"/>
    </row>
    <row r="21" spans="1:10" ht="15.75" x14ac:dyDescent="0.25">
      <c r="A21" s="41"/>
      <c r="B21" s="41"/>
      <c r="C21" s="48"/>
      <c r="D21" s="58" t="s">
        <v>137</v>
      </c>
      <c r="E21" s="59" t="s">
        <v>138</v>
      </c>
      <c r="F21" s="59"/>
      <c r="G21" s="60"/>
      <c r="H21" s="61">
        <v>1.41E-2</v>
      </c>
      <c r="I21" s="52"/>
      <c r="J21" s="51"/>
    </row>
    <row r="22" spans="1:10" ht="15.75" x14ac:dyDescent="0.25">
      <c r="A22" s="41"/>
      <c r="B22" s="41"/>
      <c r="C22" s="48"/>
      <c r="D22" s="58"/>
      <c r="E22" s="66"/>
      <c r="F22" s="66"/>
      <c r="G22" s="52"/>
      <c r="H22" s="65"/>
      <c r="I22" s="52"/>
      <c r="J22" s="51"/>
    </row>
    <row r="23" spans="1:10" ht="15.75" x14ac:dyDescent="0.25">
      <c r="A23" s="41"/>
      <c r="B23" s="41"/>
      <c r="C23" s="48"/>
      <c r="D23" s="58" t="s">
        <v>139</v>
      </c>
      <c r="E23" s="59" t="s">
        <v>140</v>
      </c>
      <c r="F23" s="59"/>
      <c r="G23" s="60"/>
      <c r="H23" s="61">
        <f>G24+G25</f>
        <v>2.47E-2</v>
      </c>
      <c r="I23" s="52"/>
      <c r="J23" s="51"/>
    </row>
    <row r="24" spans="1:10" ht="15.75" x14ac:dyDescent="0.25">
      <c r="A24" s="41"/>
      <c r="B24" s="41"/>
      <c r="C24" s="48"/>
      <c r="D24" s="67" t="s">
        <v>141</v>
      </c>
      <c r="E24" s="68"/>
      <c r="F24" s="69" t="s">
        <v>142</v>
      </c>
      <c r="G24" s="70">
        <v>1.4999999999999999E-2</v>
      </c>
      <c r="H24" s="65"/>
      <c r="I24" s="52"/>
      <c r="J24" s="51"/>
    </row>
    <row r="25" spans="1:10" ht="15.75" x14ac:dyDescent="0.25">
      <c r="A25" s="41"/>
      <c r="B25" s="41"/>
      <c r="C25" s="48"/>
      <c r="D25" s="67" t="s">
        <v>143</v>
      </c>
      <c r="E25" s="68"/>
      <c r="F25" s="69" t="s">
        <v>144</v>
      </c>
      <c r="G25" s="70">
        <v>9.7000000000000003E-3</v>
      </c>
      <c r="H25" s="65"/>
      <c r="I25" s="52"/>
      <c r="J25" s="51"/>
    </row>
    <row r="26" spans="1:10" ht="15.75" x14ac:dyDescent="0.25">
      <c r="A26" s="41"/>
      <c r="B26" s="41"/>
      <c r="C26" s="48"/>
      <c r="D26" s="58"/>
      <c r="E26" s="64"/>
      <c r="F26" s="64"/>
      <c r="G26" s="66"/>
      <c r="H26" s="65"/>
      <c r="I26" s="52"/>
      <c r="J26" s="51"/>
    </row>
    <row r="27" spans="1:10" ht="15.75" x14ac:dyDescent="0.25">
      <c r="A27" s="41"/>
      <c r="B27" s="41"/>
      <c r="C27" s="48"/>
      <c r="D27" s="71" t="s">
        <v>145</v>
      </c>
      <c r="E27" s="59" t="s">
        <v>146</v>
      </c>
      <c r="F27" s="59"/>
      <c r="G27" s="60"/>
      <c r="H27" s="61">
        <v>7.9000000000000001E-2</v>
      </c>
      <c r="I27" s="52"/>
      <c r="J27" s="51"/>
    </row>
    <row r="28" spans="1:10" ht="15.75" x14ac:dyDescent="0.25">
      <c r="A28" s="41"/>
      <c r="B28" s="41"/>
      <c r="C28" s="48"/>
      <c r="D28" s="71"/>
      <c r="E28" s="57"/>
      <c r="F28" s="57"/>
      <c r="G28" s="62"/>
      <c r="H28" s="65"/>
      <c r="I28" s="52"/>
      <c r="J28" s="51"/>
    </row>
    <row r="29" spans="1:10" ht="15.75" x14ac:dyDescent="0.25">
      <c r="A29" s="41"/>
      <c r="B29" s="41"/>
      <c r="C29" s="48"/>
      <c r="D29" s="71" t="s">
        <v>147</v>
      </c>
      <c r="E29" s="59" t="s">
        <v>148</v>
      </c>
      <c r="F29" s="59"/>
      <c r="G29" s="60"/>
      <c r="H29" s="61">
        <v>6.6500000000000004E-2</v>
      </c>
      <c r="I29" s="52"/>
      <c r="J29" s="51"/>
    </row>
    <row r="30" spans="1:10" ht="15.75" x14ac:dyDescent="0.25">
      <c r="A30" s="41"/>
      <c r="B30" s="41"/>
      <c r="C30" s="48"/>
      <c r="D30" s="58"/>
      <c r="E30" s="52"/>
      <c r="F30" s="69" t="s">
        <v>149</v>
      </c>
      <c r="G30" s="70">
        <v>6.4999999999999997E-3</v>
      </c>
      <c r="H30" s="52"/>
      <c r="I30" s="52"/>
      <c r="J30" s="51"/>
    </row>
    <row r="31" spans="1:10" ht="15.75" x14ac:dyDescent="0.25">
      <c r="A31" s="41"/>
      <c r="B31" s="41"/>
      <c r="C31" s="48"/>
      <c r="D31" s="58"/>
      <c r="E31" s="52"/>
      <c r="F31" s="69" t="s">
        <v>150</v>
      </c>
      <c r="G31" s="70">
        <v>0.03</v>
      </c>
      <c r="H31" s="52"/>
      <c r="I31" s="52"/>
      <c r="J31" s="51"/>
    </row>
    <row r="32" spans="1:10" ht="15.75" x14ac:dyDescent="0.25">
      <c r="A32" s="41"/>
      <c r="B32" s="41"/>
      <c r="C32" s="48"/>
      <c r="D32" s="58"/>
      <c r="E32" s="52"/>
      <c r="F32" s="72" t="s">
        <v>151</v>
      </c>
      <c r="G32" s="70"/>
      <c r="H32" s="52"/>
      <c r="I32" s="52"/>
      <c r="J32" s="51"/>
    </row>
    <row r="33" spans="1:10" ht="15.75" x14ac:dyDescent="0.25">
      <c r="A33" s="41"/>
      <c r="B33" s="41"/>
      <c r="C33" s="48"/>
      <c r="D33" s="58"/>
      <c r="E33" s="52"/>
      <c r="F33" s="69" t="s">
        <v>152</v>
      </c>
      <c r="G33" s="70">
        <v>0</v>
      </c>
      <c r="H33" s="52"/>
      <c r="I33" s="52"/>
      <c r="J33" s="51"/>
    </row>
    <row r="34" spans="1:10" ht="15.75" x14ac:dyDescent="0.25">
      <c r="A34" s="41"/>
      <c r="B34" s="41"/>
      <c r="C34" s="48"/>
      <c r="D34" s="58"/>
      <c r="E34" s="52"/>
      <c r="F34" s="69" t="s">
        <v>153</v>
      </c>
      <c r="G34" s="70">
        <v>0</v>
      </c>
      <c r="H34" s="52"/>
      <c r="I34" s="52"/>
      <c r="J34" s="51"/>
    </row>
    <row r="35" spans="1:10" ht="18.75" x14ac:dyDescent="0.25">
      <c r="A35" s="41"/>
      <c r="B35" s="41"/>
      <c r="C35" s="73"/>
      <c r="D35" s="58"/>
      <c r="E35" s="52"/>
      <c r="F35" s="69" t="s">
        <v>154</v>
      </c>
      <c r="G35" s="70">
        <v>0.03</v>
      </c>
      <c r="H35" s="62" t="s">
        <v>155</v>
      </c>
      <c r="I35" s="52"/>
      <c r="J35" s="51"/>
    </row>
    <row r="36" spans="1:10" ht="15.75" x14ac:dyDescent="0.25">
      <c r="A36" s="41"/>
      <c r="B36" s="41"/>
      <c r="C36" s="48"/>
      <c r="D36" s="58"/>
      <c r="E36" s="52"/>
      <c r="F36" s="69" t="s">
        <v>156</v>
      </c>
      <c r="G36" s="70">
        <v>0</v>
      </c>
      <c r="H36" s="52"/>
      <c r="I36" s="52"/>
      <c r="J36" s="51"/>
    </row>
    <row r="37" spans="1:10" ht="16.5" thickBot="1" x14ac:dyDescent="0.3">
      <c r="A37" s="41"/>
      <c r="B37" s="41"/>
      <c r="C37" s="48"/>
      <c r="D37" s="52"/>
      <c r="E37" s="52"/>
      <c r="F37" s="52"/>
      <c r="G37" s="52"/>
      <c r="H37" s="52"/>
      <c r="I37" s="52"/>
      <c r="J37" s="51"/>
    </row>
    <row r="38" spans="1:10" ht="16.5" thickBot="1" x14ac:dyDescent="0.3">
      <c r="A38" s="41"/>
      <c r="B38" s="41"/>
      <c r="C38" s="48"/>
      <c r="D38" s="71" t="s">
        <v>157</v>
      </c>
      <c r="E38" s="74" t="s">
        <v>158</v>
      </c>
      <c r="F38" s="74"/>
      <c r="G38" s="75"/>
      <c r="H38" s="76">
        <f>(((1+H19+H21)*(1+H23)*(1+H27))/(1-(H29))-1)</f>
        <v>0.25417692723085139</v>
      </c>
      <c r="I38" s="52"/>
      <c r="J38" s="51"/>
    </row>
    <row r="39" spans="1:10" ht="15.75" x14ac:dyDescent="0.25">
      <c r="A39" s="41"/>
      <c r="B39" s="41"/>
      <c r="C39" s="77"/>
      <c r="D39" s="78"/>
      <c r="E39" s="79"/>
      <c r="F39" s="79"/>
      <c r="G39" s="79"/>
      <c r="H39" s="80"/>
      <c r="I39" s="81"/>
      <c r="J39" s="82"/>
    </row>
  </sheetData>
  <mergeCells count="10">
    <mergeCell ref="E23:G23"/>
    <mergeCell ref="E27:G27"/>
    <mergeCell ref="E29:G29"/>
    <mergeCell ref="E38:G38"/>
    <mergeCell ref="E1:H1"/>
    <mergeCell ref="C7:J7"/>
    <mergeCell ref="C8:I8"/>
    <mergeCell ref="D9:H10"/>
    <mergeCell ref="E19:G19"/>
    <mergeCell ref="E21:G21"/>
  </mergeCells>
  <pageMargins left="0.51181102362204722" right="0.51181102362204722" top="0.78740157480314965" bottom="0.78740157480314965" header="0.31496062992125984" footer="0.31496062992125984"/>
  <pageSetup paperSize="9" scale="82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3</xdr:col>
                <xdr:colOff>28575</xdr:colOff>
                <xdr:row>10</xdr:row>
                <xdr:rowOff>28575</xdr:rowOff>
              </from>
              <to>
                <xdr:col>8</xdr:col>
                <xdr:colOff>742950</xdr:colOff>
                <xdr:row>16</xdr:row>
                <xdr:rowOff>19050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opLeftCell="A29" workbookViewId="0">
      <selection activeCell="J41" sqref="B1:J41"/>
    </sheetView>
  </sheetViews>
  <sheetFormatPr defaultRowHeight="15" x14ac:dyDescent="0.25"/>
  <cols>
    <col min="1" max="1" width="2.85546875" customWidth="1"/>
    <col min="2" max="2" width="4.5703125" customWidth="1"/>
    <col min="6" max="6" width="28.85546875" customWidth="1"/>
    <col min="7" max="7" width="21.140625" customWidth="1"/>
    <col min="8" max="8" width="12.85546875" customWidth="1"/>
  </cols>
  <sheetData>
    <row r="1" spans="1:12" x14ac:dyDescent="0.25">
      <c r="B1" s="28"/>
      <c r="C1" s="29"/>
      <c r="D1" s="30"/>
      <c r="E1" s="30"/>
      <c r="F1" s="83" t="s">
        <v>123</v>
      </c>
      <c r="G1" s="30"/>
      <c r="H1" s="30"/>
      <c r="I1" s="30"/>
      <c r="J1" s="32"/>
      <c r="K1" s="3"/>
      <c r="L1" s="3"/>
    </row>
    <row r="2" spans="1:12" x14ac:dyDescent="0.25">
      <c r="C2" s="11"/>
      <c r="D2" s="33"/>
      <c r="E2" s="33"/>
      <c r="F2" s="33" t="s">
        <v>125</v>
      </c>
      <c r="G2" s="33"/>
      <c r="H2" s="33"/>
      <c r="I2" s="33"/>
      <c r="J2" s="35"/>
      <c r="K2" s="3"/>
      <c r="L2" s="3"/>
    </row>
    <row r="3" spans="1:12" x14ac:dyDescent="0.25">
      <c r="C3" s="11"/>
      <c r="D3" s="33"/>
      <c r="E3" s="33"/>
      <c r="F3" s="36"/>
      <c r="G3" s="33"/>
      <c r="H3" s="33"/>
      <c r="I3" s="33"/>
      <c r="J3" s="35"/>
      <c r="K3" s="3"/>
      <c r="L3" s="3"/>
    </row>
    <row r="4" spans="1:12" x14ac:dyDescent="0.25">
      <c r="C4" s="11"/>
      <c r="D4" s="33"/>
      <c r="E4" s="33"/>
      <c r="F4" s="36" t="s">
        <v>130</v>
      </c>
      <c r="G4" s="33"/>
      <c r="H4" s="33"/>
      <c r="I4" s="33"/>
      <c r="J4" s="35"/>
      <c r="K4" s="3"/>
      <c r="L4" s="3"/>
    </row>
    <row r="5" spans="1:12" x14ac:dyDescent="0.25">
      <c r="C5" s="18"/>
      <c r="D5" s="37"/>
      <c r="E5" s="37"/>
      <c r="F5" s="38" t="s">
        <v>131</v>
      </c>
      <c r="G5" s="37"/>
      <c r="H5" s="37"/>
      <c r="I5" s="37"/>
      <c r="J5" s="40"/>
      <c r="K5" s="3"/>
      <c r="L5" s="3"/>
    </row>
    <row r="6" spans="1:12" x14ac:dyDescent="0.25">
      <c r="C6" s="84"/>
      <c r="D6" s="85"/>
      <c r="E6" s="85"/>
      <c r="F6" s="86"/>
      <c r="G6" s="85"/>
      <c r="H6" s="85"/>
      <c r="I6" s="85"/>
      <c r="J6" s="85"/>
      <c r="K6" s="3"/>
      <c r="L6" s="3"/>
    </row>
    <row r="7" spans="1:12" ht="18" x14ac:dyDescent="0.25">
      <c r="C7" s="87" t="s">
        <v>159</v>
      </c>
      <c r="D7" s="88"/>
      <c r="E7" s="88"/>
      <c r="F7" s="88"/>
      <c r="G7" s="88"/>
      <c r="H7" s="88"/>
      <c r="I7" s="88"/>
      <c r="J7" s="44"/>
      <c r="K7" s="89"/>
      <c r="L7" s="90"/>
    </row>
    <row r="8" spans="1:12" ht="18" x14ac:dyDescent="0.25">
      <c r="C8" s="45"/>
      <c r="D8" s="46"/>
      <c r="E8" s="46"/>
      <c r="F8" s="46"/>
      <c r="G8" s="46"/>
      <c r="H8" s="46"/>
      <c r="I8" s="46"/>
      <c r="J8" s="47"/>
      <c r="K8" s="91"/>
      <c r="L8" s="92"/>
    </row>
    <row r="9" spans="1:12" ht="15.75" x14ac:dyDescent="0.25">
      <c r="C9" s="48"/>
      <c r="D9" s="49" t="s">
        <v>133</v>
      </c>
      <c r="E9" s="49"/>
      <c r="F9" s="49"/>
      <c r="G9" s="49"/>
      <c r="H9" s="49"/>
      <c r="I9" s="50"/>
      <c r="J9" s="51"/>
      <c r="K9" s="93"/>
      <c r="L9" s="93"/>
    </row>
    <row r="10" spans="1:12" ht="15.75" x14ac:dyDescent="0.25">
      <c r="C10" s="48"/>
      <c r="D10" s="49"/>
      <c r="E10" s="49"/>
      <c r="F10" s="49"/>
      <c r="G10" s="49"/>
      <c r="H10" s="49"/>
      <c r="I10" s="50"/>
      <c r="J10" s="51"/>
      <c r="K10" s="93"/>
      <c r="L10" s="93"/>
    </row>
    <row r="11" spans="1:12" ht="15.75" x14ac:dyDescent="0.25">
      <c r="C11" s="48"/>
      <c r="D11" s="50"/>
      <c r="E11" s="50"/>
      <c r="F11" s="50"/>
      <c r="G11" s="50"/>
      <c r="H11" s="50"/>
      <c r="I11" s="50"/>
      <c r="J11" s="51"/>
      <c r="K11" s="93"/>
      <c r="L11" s="93"/>
    </row>
    <row r="12" spans="1:12" ht="15.75" x14ac:dyDescent="0.25">
      <c r="C12" s="48"/>
      <c r="D12" s="52"/>
      <c r="E12" s="53"/>
      <c r="F12" s="53"/>
      <c r="G12" s="53"/>
      <c r="H12" s="54"/>
      <c r="I12" s="54"/>
      <c r="J12" s="55"/>
      <c r="K12" s="94"/>
      <c r="L12" s="93"/>
    </row>
    <row r="13" spans="1:12" ht="15.75" x14ac:dyDescent="0.25">
      <c r="C13" s="48"/>
      <c r="D13" s="52"/>
      <c r="E13" s="54"/>
      <c r="F13" s="54"/>
      <c r="G13" s="53"/>
      <c r="H13" s="54"/>
      <c r="I13" s="54"/>
      <c r="J13" s="55"/>
      <c r="K13" s="94"/>
      <c r="L13" s="93"/>
    </row>
    <row r="14" spans="1:12" ht="15.75" x14ac:dyDescent="0.25">
      <c r="C14" s="48"/>
      <c r="D14" s="52"/>
      <c r="E14" s="53"/>
      <c r="F14" s="53"/>
      <c r="G14" s="53"/>
      <c r="H14" s="54"/>
      <c r="I14" s="54"/>
      <c r="J14" s="55"/>
      <c r="K14" s="94"/>
      <c r="L14" s="93"/>
    </row>
    <row r="15" spans="1:12" ht="15.75" x14ac:dyDescent="0.25">
      <c r="C15" s="48"/>
      <c r="D15" s="52"/>
      <c r="E15" s="53"/>
      <c r="F15" s="53"/>
      <c r="G15" s="53"/>
      <c r="H15" s="54"/>
      <c r="I15" s="54"/>
      <c r="J15" s="55"/>
      <c r="K15" s="94"/>
      <c r="L15" s="93"/>
    </row>
    <row r="16" spans="1:12" ht="15.75" x14ac:dyDescent="0.25">
      <c r="C16" s="48"/>
      <c r="D16" s="50"/>
      <c r="E16" s="50"/>
      <c r="F16" s="50"/>
      <c r="G16" s="50"/>
      <c r="H16" s="50"/>
      <c r="I16" s="50"/>
      <c r="J16" s="51"/>
      <c r="K16" s="93"/>
      <c r="L16" s="93"/>
    </row>
    <row r="17" spans="3:17" ht="15.75" x14ac:dyDescent="0.25">
      <c r="C17" s="56"/>
      <c r="D17" s="57" t="s">
        <v>134</v>
      </c>
      <c r="E17" s="52"/>
      <c r="F17" s="52"/>
      <c r="G17" s="52"/>
      <c r="H17" s="52"/>
      <c r="I17" s="52"/>
      <c r="J17" s="51"/>
      <c r="K17" s="93"/>
      <c r="L17" s="93"/>
    </row>
    <row r="18" spans="3:17" ht="15.75" x14ac:dyDescent="0.25">
      <c r="C18" s="48"/>
      <c r="D18" s="52"/>
      <c r="E18" s="52"/>
      <c r="F18" s="52"/>
      <c r="G18" s="52"/>
      <c r="H18" s="52"/>
      <c r="I18" s="52"/>
      <c r="J18" s="51"/>
      <c r="K18" s="93"/>
      <c r="L18" s="93"/>
    </row>
    <row r="19" spans="3:17" ht="15.75" x14ac:dyDescent="0.25">
      <c r="C19" s="56"/>
      <c r="D19" s="58" t="s">
        <v>135</v>
      </c>
      <c r="E19" s="59" t="s">
        <v>136</v>
      </c>
      <c r="F19" s="59"/>
      <c r="G19" s="60"/>
      <c r="H19" s="61">
        <v>3.4500000000000003E-2</v>
      </c>
      <c r="I19" s="62"/>
      <c r="J19" s="63"/>
      <c r="K19" s="92"/>
      <c r="L19" s="93"/>
    </row>
    <row r="20" spans="3:17" ht="15.75" x14ac:dyDescent="0.25">
      <c r="C20" s="48"/>
      <c r="D20" s="58"/>
      <c r="E20" s="64"/>
      <c r="F20" s="64"/>
      <c r="G20" s="64"/>
      <c r="H20" s="65"/>
      <c r="I20" s="52"/>
      <c r="J20" s="51"/>
      <c r="K20" s="93"/>
      <c r="L20" s="93"/>
    </row>
    <row r="21" spans="3:17" ht="15.75" x14ac:dyDescent="0.25">
      <c r="C21" s="48"/>
      <c r="D21" s="58" t="s">
        <v>137</v>
      </c>
      <c r="E21" s="59" t="s">
        <v>138</v>
      </c>
      <c r="F21" s="59"/>
      <c r="G21" s="60"/>
      <c r="H21" s="61">
        <v>8.5000000000000006E-3</v>
      </c>
      <c r="I21" s="52"/>
      <c r="J21" s="51"/>
      <c r="K21" s="92"/>
      <c r="L21" s="93"/>
    </row>
    <row r="22" spans="3:17" ht="15.75" x14ac:dyDescent="0.25">
      <c r="C22" s="48"/>
      <c r="D22" s="58"/>
      <c r="E22" s="66"/>
      <c r="F22" s="66"/>
      <c r="G22" s="52"/>
      <c r="H22" s="65"/>
      <c r="I22" s="52"/>
      <c r="J22" s="51"/>
      <c r="K22" s="93"/>
      <c r="L22" s="93"/>
      <c r="M22" s="95" t="s">
        <v>160</v>
      </c>
      <c r="N22" s="96"/>
      <c r="O22" s="97">
        <v>0</v>
      </c>
      <c r="P22" s="97">
        <v>4.1999999999999997E-3</v>
      </c>
      <c r="Q22" s="98">
        <v>2.0999999999999999E-3</v>
      </c>
    </row>
    <row r="23" spans="3:17" ht="15.75" x14ac:dyDescent="0.25">
      <c r="C23" s="48"/>
      <c r="D23" s="58" t="s">
        <v>139</v>
      </c>
      <c r="E23" s="59" t="s">
        <v>140</v>
      </c>
      <c r="F23" s="59"/>
      <c r="G23" s="60"/>
      <c r="H23" s="61">
        <v>1.06E-2</v>
      </c>
      <c r="I23" s="52"/>
      <c r="J23" s="51"/>
      <c r="K23" s="92"/>
      <c r="L23" s="93"/>
      <c r="M23" s="95" t="s">
        <v>161</v>
      </c>
      <c r="N23" s="96"/>
      <c r="O23" s="97">
        <v>0</v>
      </c>
      <c r="P23" s="97">
        <v>2.0500000000000001E-2</v>
      </c>
      <c r="Q23" s="98">
        <v>9.7000000000000003E-3</v>
      </c>
    </row>
    <row r="24" spans="3:17" ht="15.75" x14ac:dyDescent="0.25">
      <c r="C24" s="48"/>
      <c r="D24" s="67" t="s">
        <v>141</v>
      </c>
      <c r="E24" s="68"/>
      <c r="F24" s="69" t="s">
        <v>142</v>
      </c>
      <c r="G24" s="70">
        <v>8.5000000000000006E-3</v>
      </c>
      <c r="H24" s="65"/>
      <c r="I24" s="52"/>
      <c r="J24" s="51"/>
      <c r="K24" s="93"/>
      <c r="L24" s="93"/>
      <c r="M24" s="95" t="s">
        <v>162</v>
      </c>
      <c r="N24" s="96"/>
      <c r="O24" s="97">
        <v>0</v>
      </c>
      <c r="P24" s="97">
        <v>1.2E-2</v>
      </c>
      <c r="Q24" s="98">
        <v>5.8999999999999999E-3</v>
      </c>
    </row>
    <row r="25" spans="3:17" ht="15.75" x14ac:dyDescent="0.25">
      <c r="C25" s="48"/>
      <c r="D25" s="67" t="s">
        <v>143</v>
      </c>
      <c r="E25" s="68"/>
      <c r="F25" s="69" t="s">
        <v>144</v>
      </c>
      <c r="G25" s="70">
        <v>4.7999999999999996E-3</v>
      </c>
      <c r="H25" s="65"/>
      <c r="I25" s="52"/>
      <c r="J25" s="51"/>
      <c r="K25" s="93"/>
      <c r="L25" s="93"/>
      <c r="M25" s="95" t="s">
        <v>163</v>
      </c>
      <c r="N25" s="96"/>
      <c r="O25" s="97">
        <v>1.1000000000000001E-3</v>
      </c>
      <c r="P25" s="97">
        <v>8.0299999999999996E-2</v>
      </c>
      <c r="Q25" s="98">
        <v>4.07E-2</v>
      </c>
    </row>
    <row r="26" spans="3:17" ht="15.75" x14ac:dyDescent="0.25">
      <c r="C26" s="48"/>
      <c r="D26" s="58"/>
      <c r="E26" s="64"/>
      <c r="F26" s="64"/>
      <c r="G26" s="66"/>
      <c r="H26" s="65"/>
      <c r="I26" s="52"/>
      <c r="J26" s="51"/>
      <c r="K26" s="93"/>
      <c r="L26" s="93"/>
      <c r="M26" s="95" t="s">
        <v>164</v>
      </c>
      <c r="N26" s="96"/>
      <c r="O26" s="97">
        <v>3.8300000000000001E-2</v>
      </c>
      <c r="P26" s="97">
        <v>9.9599999999999994E-2</v>
      </c>
      <c r="Q26" s="98">
        <v>6.9000000000000006E-2</v>
      </c>
    </row>
    <row r="27" spans="3:17" ht="15.75" x14ac:dyDescent="0.25">
      <c r="C27" s="48"/>
      <c r="D27" s="71" t="s">
        <v>145</v>
      </c>
      <c r="E27" s="59" t="s">
        <v>146</v>
      </c>
      <c r="F27" s="59"/>
      <c r="G27" s="60"/>
      <c r="H27" s="61">
        <v>5.11E-2</v>
      </c>
      <c r="I27" s="52"/>
      <c r="J27" s="51"/>
      <c r="K27" s="92"/>
      <c r="L27" s="93"/>
      <c r="M27" s="95" t="s">
        <v>165</v>
      </c>
      <c r="N27" s="96"/>
      <c r="O27" s="97">
        <v>6.0299999999999999E-2</v>
      </c>
      <c r="P27" s="97">
        <v>9.0300000000000005E-2</v>
      </c>
      <c r="Q27" s="98">
        <v>7.6499999999999999E-2</v>
      </c>
    </row>
    <row r="28" spans="3:17" ht="15.75" x14ac:dyDescent="0.25">
      <c r="C28" s="48"/>
      <c r="D28" s="71"/>
      <c r="E28" s="57"/>
      <c r="F28" s="57"/>
      <c r="G28" s="62"/>
      <c r="H28" s="65"/>
      <c r="I28" s="52"/>
      <c r="J28" s="51"/>
      <c r="K28" s="93"/>
      <c r="L28" s="93"/>
      <c r="M28" s="95" t="s">
        <v>166</v>
      </c>
      <c r="N28" s="96"/>
      <c r="O28" s="97">
        <v>0.03</v>
      </c>
      <c r="P28" s="97">
        <v>0.03</v>
      </c>
      <c r="Q28" s="98">
        <v>0.03</v>
      </c>
    </row>
    <row r="29" spans="3:17" ht="15.75" x14ac:dyDescent="0.25">
      <c r="C29" s="48"/>
      <c r="D29" s="71" t="s">
        <v>147</v>
      </c>
      <c r="E29" s="59" t="s">
        <v>148</v>
      </c>
      <c r="F29" s="59"/>
      <c r="G29" s="60"/>
      <c r="H29" s="61">
        <v>0.03</v>
      </c>
      <c r="I29" s="52"/>
      <c r="J29" s="51"/>
      <c r="K29" s="92"/>
      <c r="L29" s="93"/>
      <c r="M29" s="95" t="s">
        <v>167</v>
      </c>
      <c r="N29" s="96"/>
      <c r="O29" s="97">
        <v>6.4999999999999997E-3</v>
      </c>
      <c r="P29" s="97">
        <v>6.4999999999999997E-3</v>
      </c>
      <c r="Q29" s="98">
        <v>6.4999999999999997E-3</v>
      </c>
    </row>
    <row r="30" spans="3:17" ht="15.75" x14ac:dyDescent="0.25">
      <c r="C30" s="48"/>
      <c r="D30" s="58"/>
      <c r="E30" s="52"/>
      <c r="F30" s="69" t="s">
        <v>149</v>
      </c>
      <c r="G30" s="70">
        <v>0</v>
      </c>
      <c r="H30" s="52"/>
      <c r="I30" s="52"/>
      <c r="J30" s="51"/>
      <c r="K30" s="93"/>
      <c r="L30" s="93"/>
      <c r="M30" s="95" t="s">
        <v>168</v>
      </c>
      <c r="N30" s="96"/>
      <c r="O30" s="97">
        <v>0.02</v>
      </c>
      <c r="P30" s="97">
        <v>0.05</v>
      </c>
      <c r="Q30" s="98">
        <v>3.6200000000000003E-2</v>
      </c>
    </row>
    <row r="31" spans="3:17" ht="15.75" x14ac:dyDescent="0.25">
      <c r="C31" s="48"/>
      <c r="D31" s="58"/>
      <c r="E31" s="52"/>
      <c r="F31" s="69" t="s">
        <v>150</v>
      </c>
      <c r="G31" s="70">
        <v>0</v>
      </c>
      <c r="H31" s="52"/>
      <c r="I31" s="52"/>
      <c r="J31" s="51"/>
      <c r="K31" s="93"/>
      <c r="L31" s="93"/>
      <c r="M31" s="95" t="s">
        <v>169</v>
      </c>
      <c r="N31" s="96"/>
      <c r="O31" s="97">
        <v>3.8E-3</v>
      </c>
      <c r="P31" s="97">
        <v>3.8E-3</v>
      </c>
      <c r="Q31" s="98">
        <v>3.8E-3</v>
      </c>
    </row>
    <row r="32" spans="3:17" ht="16.5" thickBot="1" x14ac:dyDescent="0.3">
      <c r="C32" s="48"/>
      <c r="D32" s="58"/>
      <c r="E32" s="52"/>
      <c r="F32" s="69" t="s">
        <v>170</v>
      </c>
      <c r="G32" s="70"/>
      <c r="H32" s="52"/>
      <c r="I32" s="52"/>
      <c r="J32" s="51"/>
      <c r="K32" s="93"/>
      <c r="L32" s="93"/>
      <c r="M32" s="99" t="s">
        <v>171</v>
      </c>
      <c r="N32" s="100"/>
      <c r="O32" s="101">
        <v>0.1636</v>
      </c>
      <c r="P32" s="101">
        <v>0.28870000000000001</v>
      </c>
      <c r="Q32" s="102">
        <v>0.2261</v>
      </c>
    </row>
    <row r="33" spans="3:14" ht="15.75" x14ac:dyDescent="0.25">
      <c r="C33" s="48"/>
      <c r="D33" s="58"/>
      <c r="E33" s="52"/>
      <c r="F33" s="72" t="s">
        <v>151</v>
      </c>
      <c r="G33" s="70"/>
      <c r="H33" s="52"/>
      <c r="I33" s="52"/>
      <c r="J33" s="51"/>
      <c r="K33" s="93"/>
      <c r="L33" s="93"/>
    </row>
    <row r="34" spans="3:14" ht="15.75" x14ac:dyDescent="0.25">
      <c r="C34" s="48"/>
      <c r="D34" s="58"/>
      <c r="E34" s="52"/>
      <c r="F34" s="69" t="s">
        <v>152</v>
      </c>
      <c r="G34" s="70">
        <v>0</v>
      </c>
      <c r="H34" s="52"/>
      <c r="I34" s="52"/>
      <c r="J34" s="51"/>
      <c r="K34" s="93"/>
      <c r="L34" s="93"/>
    </row>
    <row r="35" spans="3:14" ht="15.75" x14ac:dyDescent="0.25">
      <c r="C35" s="48"/>
      <c r="D35" s="58"/>
      <c r="E35" s="52"/>
      <c r="F35" s="69" t="s">
        <v>153</v>
      </c>
      <c r="G35" s="70">
        <v>0</v>
      </c>
      <c r="H35" s="52"/>
      <c r="I35" s="52"/>
      <c r="J35" s="51"/>
      <c r="K35" s="93"/>
      <c r="L35" s="93"/>
    </row>
    <row r="36" spans="3:14" ht="18.75" x14ac:dyDescent="0.25">
      <c r="C36" s="73"/>
      <c r="D36" s="58"/>
      <c r="E36" s="52"/>
      <c r="F36" s="69" t="s">
        <v>154</v>
      </c>
      <c r="G36" s="70">
        <v>0.03</v>
      </c>
      <c r="H36" s="62" t="s">
        <v>155</v>
      </c>
      <c r="I36" s="52"/>
      <c r="J36" s="51"/>
      <c r="K36" s="93"/>
      <c r="L36" s="93"/>
    </row>
    <row r="37" spans="3:14" ht="15.75" x14ac:dyDescent="0.25">
      <c r="C37" s="48"/>
      <c r="D37" s="58"/>
      <c r="E37" s="52"/>
      <c r="F37" s="69" t="s">
        <v>156</v>
      </c>
      <c r="G37" s="70">
        <v>0</v>
      </c>
      <c r="H37" s="52"/>
      <c r="I37" s="52"/>
      <c r="J37" s="51"/>
      <c r="K37" s="93"/>
      <c r="L37" s="93"/>
    </row>
    <row r="38" spans="3:14" ht="16.5" thickBot="1" x14ac:dyDescent="0.3">
      <c r="C38" s="48"/>
      <c r="D38" s="52"/>
      <c r="E38" s="52"/>
      <c r="F38" s="52"/>
      <c r="G38" s="52"/>
      <c r="H38" s="52"/>
      <c r="I38" s="52"/>
      <c r="J38" s="51"/>
      <c r="K38" s="93"/>
      <c r="L38" s="93"/>
    </row>
    <row r="39" spans="3:14" ht="18.75" thickBot="1" x14ac:dyDescent="0.3">
      <c r="C39" s="48"/>
      <c r="D39" s="71" t="s">
        <v>157</v>
      </c>
      <c r="E39" s="74" t="s">
        <v>158</v>
      </c>
      <c r="F39" s="74"/>
      <c r="G39" s="75"/>
      <c r="H39" s="76">
        <f>(((1+H19+H23)*(1+H21)*(1+H27))/(1-(H29))-1)</f>
        <v>0.14210505070618518</v>
      </c>
      <c r="I39" s="52"/>
      <c r="J39" s="51"/>
      <c r="K39" s="92"/>
      <c r="L39" s="103"/>
    </row>
    <row r="40" spans="3:14" ht="18" x14ac:dyDescent="0.25">
      <c r="C40" s="77"/>
      <c r="D40" s="78"/>
      <c r="E40" s="79"/>
      <c r="F40" s="79"/>
      <c r="G40" s="79"/>
      <c r="H40" s="80"/>
      <c r="I40" s="81"/>
      <c r="J40" s="82"/>
      <c r="K40" s="92"/>
      <c r="L40" s="103"/>
    </row>
    <row r="41" spans="3:14" ht="15.75" x14ac:dyDescent="0.25">
      <c r="C41" s="104"/>
      <c r="D41" s="105"/>
      <c r="E41" s="106"/>
      <c r="F41" s="106"/>
      <c r="G41" s="106"/>
      <c r="H41" s="107"/>
      <c r="I41" s="108"/>
      <c r="J41" s="109"/>
      <c r="K41" s="93"/>
      <c r="L41" s="93"/>
    </row>
    <row r="42" spans="3:14" ht="18" x14ac:dyDescent="0.25">
      <c r="C42" s="28"/>
      <c r="I42" s="28"/>
      <c r="J42" s="28"/>
      <c r="K42" s="28"/>
      <c r="L42" s="110"/>
    </row>
    <row r="43" spans="3:14" x14ac:dyDescent="0.25">
      <c r="D43" s="111"/>
    </row>
    <row r="44" spans="3:14" x14ac:dyDescent="0.25">
      <c r="D44" s="112"/>
      <c r="F44" s="113"/>
    </row>
    <row r="45" spans="3:14" x14ac:dyDescent="0.25">
      <c r="N45" s="114"/>
    </row>
  </sheetData>
  <mergeCells count="9">
    <mergeCell ref="E27:G27"/>
    <mergeCell ref="E29:G29"/>
    <mergeCell ref="E39:G39"/>
    <mergeCell ref="C7:J7"/>
    <mergeCell ref="C8:I8"/>
    <mergeCell ref="D9:H10"/>
    <mergeCell ref="E19:G19"/>
    <mergeCell ref="E21:G21"/>
    <mergeCell ref="E23:G23"/>
  </mergeCells>
  <pageMargins left="0.51181102362204722" right="0.51181102362204722" top="0.78740157480314965" bottom="0.78740157480314965" header="0.31496062992125984" footer="0.31496062992125984"/>
  <pageSetup paperSize="9" scale="81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 sizeWithCells="1">
              <from>
                <xdr:col>4</xdr:col>
                <xdr:colOff>0</xdr:colOff>
                <xdr:row>10</xdr:row>
                <xdr:rowOff>85725</xdr:rowOff>
              </from>
              <to>
                <xdr:col>8</xdr:col>
                <xdr:colOff>361950</xdr:colOff>
                <xdr:row>17</xdr:row>
                <xdr:rowOff>9525</xdr:rowOff>
              </to>
            </anchor>
          </objectPr>
        </oleObject>
      </mc:Choice>
      <mc:Fallback>
        <oleObject progId="Equation.3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6"/>
  <sheetViews>
    <sheetView workbookViewId="0">
      <selection activeCell="E546" sqref="A1:E546"/>
    </sheetView>
  </sheetViews>
  <sheetFormatPr defaultRowHeight="15" x14ac:dyDescent="0.25"/>
  <cols>
    <col min="1" max="1" width="39.7109375" style="2" customWidth="1"/>
    <col min="4" max="4" width="14.140625" bestFit="1" customWidth="1"/>
    <col min="5" max="5" width="12.5703125" bestFit="1" customWidth="1"/>
  </cols>
  <sheetData>
    <row r="1" spans="1:5" x14ac:dyDescent="0.25">
      <c r="A1" s="230" t="s">
        <v>123</v>
      </c>
      <c r="B1" s="31"/>
      <c r="C1" s="31"/>
      <c r="D1" s="31"/>
      <c r="E1" s="32"/>
    </row>
    <row r="2" spans="1:5" x14ac:dyDescent="0.25">
      <c r="A2" s="232" t="s">
        <v>125</v>
      </c>
      <c r="B2" s="233"/>
      <c r="C2" s="233"/>
      <c r="D2" s="233"/>
      <c r="E2" s="35"/>
    </row>
    <row r="3" spans="1:5" ht="15.75" x14ac:dyDescent="0.25">
      <c r="A3" s="8" t="s">
        <v>224</v>
      </c>
      <c r="B3" s="9"/>
      <c r="C3" s="9"/>
      <c r="D3" s="9"/>
      <c r="E3" s="35"/>
    </row>
    <row r="4" spans="1:5" x14ac:dyDescent="0.25">
      <c r="A4" s="232" t="s">
        <v>130</v>
      </c>
      <c r="B4" s="233"/>
      <c r="C4" s="233"/>
      <c r="D4" s="233"/>
      <c r="E4" s="35"/>
    </row>
    <row r="5" spans="1:5" x14ac:dyDescent="0.25">
      <c r="A5" s="246" t="s">
        <v>380</v>
      </c>
      <c r="B5" s="247"/>
      <c r="C5" s="247"/>
      <c r="D5" s="247"/>
      <c r="E5" s="40"/>
    </row>
    <row r="7" spans="1:5" x14ac:dyDescent="0.25">
      <c r="A7" s="2" t="s">
        <v>225</v>
      </c>
      <c r="B7" t="s">
        <v>13</v>
      </c>
    </row>
    <row r="8" spans="1:5" x14ac:dyDescent="0.25">
      <c r="A8" s="2" t="s">
        <v>226</v>
      </c>
    </row>
    <row r="9" spans="1:5" x14ac:dyDescent="0.25">
      <c r="A9" s="2" t="s">
        <v>227</v>
      </c>
    </row>
    <row r="11" spans="1:5" x14ac:dyDescent="0.25">
      <c r="A11" s="2" t="s">
        <v>228</v>
      </c>
      <c r="B11" t="s">
        <v>229</v>
      </c>
      <c r="C11" t="s">
        <v>230</v>
      </c>
      <c r="D11" t="s">
        <v>231</v>
      </c>
      <c r="E11" t="s">
        <v>232</v>
      </c>
    </row>
    <row r="12" spans="1:5" x14ac:dyDescent="0.25">
      <c r="A12" s="2" t="s">
        <v>233</v>
      </c>
      <c r="B12" t="s">
        <v>234</v>
      </c>
      <c r="C12">
        <v>100</v>
      </c>
      <c r="D12">
        <v>13.95</v>
      </c>
      <c r="E12">
        <f>ROUND((C12*D12),4)</f>
        <v>1395</v>
      </c>
    </row>
    <row r="13" spans="1:5" ht="30" x14ac:dyDescent="0.25">
      <c r="A13" s="2" t="s">
        <v>235</v>
      </c>
      <c r="B13" t="s">
        <v>234</v>
      </c>
      <c r="C13">
        <v>30</v>
      </c>
      <c r="D13">
        <v>73.09</v>
      </c>
      <c r="E13">
        <f>ROUND((C13*D13),4)</f>
        <v>2192.6999999999998</v>
      </c>
    </row>
    <row r="14" spans="1:5" x14ac:dyDescent="0.25">
      <c r="A14" s="2" t="s">
        <v>236</v>
      </c>
      <c r="B14" t="s">
        <v>234</v>
      </c>
      <c r="C14">
        <v>80</v>
      </c>
      <c r="D14">
        <v>21.79</v>
      </c>
      <c r="E14">
        <f>ROUND((C14*D14),4)</f>
        <v>1743.2</v>
      </c>
    </row>
    <row r="15" spans="1:5" x14ac:dyDescent="0.25">
      <c r="A15" s="2" t="s">
        <v>237</v>
      </c>
      <c r="B15" t="s">
        <v>11</v>
      </c>
      <c r="C15" t="s">
        <v>11</v>
      </c>
      <c r="D15" t="s">
        <v>11</v>
      </c>
      <c r="E15">
        <f>SUM(E12:E14)</f>
        <v>5330.9</v>
      </c>
    </row>
    <row r="17" spans="1:5" x14ac:dyDescent="0.25">
      <c r="A17" s="2" t="s">
        <v>238</v>
      </c>
      <c r="B17" t="s">
        <v>11</v>
      </c>
      <c r="C17" t="s">
        <v>11</v>
      </c>
      <c r="D17" t="s">
        <v>11</v>
      </c>
      <c r="E17">
        <f>E15</f>
        <v>5330.9</v>
      </c>
    </row>
    <row r="18" spans="1:5" x14ac:dyDescent="0.25">
      <c r="A18" s="2" t="s">
        <v>239</v>
      </c>
      <c r="B18" t="s">
        <v>11</v>
      </c>
      <c r="C18" t="s">
        <v>11</v>
      </c>
      <c r="D18" s="256">
        <v>0</v>
      </c>
      <c r="E18">
        <f>ROUND((E17*D18),4)</f>
        <v>0</v>
      </c>
    </row>
    <row r="19" spans="1:5" x14ac:dyDescent="0.25">
      <c r="A19" s="2" t="s">
        <v>240</v>
      </c>
      <c r="B19" t="s">
        <v>11</v>
      </c>
      <c r="C19" t="s">
        <v>11</v>
      </c>
      <c r="D19" t="s">
        <v>11</v>
      </c>
      <c r="E19">
        <f>SUM(E17:E18)</f>
        <v>5330.9</v>
      </c>
    </row>
    <row r="21" spans="1:5" x14ac:dyDescent="0.25">
      <c r="A21" s="2" t="s">
        <v>241</v>
      </c>
      <c r="B21" t="s">
        <v>17</v>
      </c>
    </row>
    <row r="22" spans="1:5" ht="30" x14ac:dyDescent="0.25">
      <c r="A22" s="2" t="s">
        <v>242</v>
      </c>
    </row>
    <row r="23" spans="1:5" x14ac:dyDescent="0.25">
      <c r="A23" s="2" t="s">
        <v>243</v>
      </c>
    </row>
    <row r="25" spans="1:5" x14ac:dyDescent="0.25">
      <c r="A25" s="2" t="s">
        <v>244</v>
      </c>
      <c r="B25" t="s">
        <v>229</v>
      </c>
      <c r="C25" t="s">
        <v>230</v>
      </c>
      <c r="D25" t="s">
        <v>231</v>
      </c>
      <c r="E25" t="s">
        <v>232</v>
      </c>
    </row>
    <row r="26" spans="1:5" x14ac:dyDescent="0.25">
      <c r="A26" s="2" t="s">
        <v>245</v>
      </c>
      <c r="B26" t="s">
        <v>246</v>
      </c>
      <c r="C26">
        <v>1</v>
      </c>
      <c r="D26">
        <v>11.63</v>
      </c>
      <c r="E26">
        <f>ROUND((C26*D26),4)</f>
        <v>11.63</v>
      </c>
    </row>
    <row r="27" spans="1:5" x14ac:dyDescent="0.25">
      <c r="A27" s="2" t="s">
        <v>237</v>
      </c>
      <c r="B27" t="s">
        <v>11</v>
      </c>
      <c r="C27" t="s">
        <v>11</v>
      </c>
      <c r="D27" t="s">
        <v>11</v>
      </c>
      <c r="E27">
        <f>SUM(E26:E26)</f>
        <v>11.63</v>
      </c>
    </row>
    <row r="29" spans="1:5" x14ac:dyDescent="0.25">
      <c r="A29" s="2" t="s">
        <v>238</v>
      </c>
      <c r="B29" t="s">
        <v>11</v>
      </c>
      <c r="C29" t="s">
        <v>11</v>
      </c>
      <c r="D29" t="s">
        <v>11</v>
      </c>
      <c r="E29">
        <f>E27</f>
        <v>11.63</v>
      </c>
    </row>
    <row r="30" spans="1:5" x14ac:dyDescent="0.25">
      <c r="A30" s="2" t="s">
        <v>239</v>
      </c>
      <c r="B30" t="s">
        <v>11</v>
      </c>
      <c r="C30" t="s">
        <v>11</v>
      </c>
      <c r="D30" s="256">
        <v>0</v>
      </c>
      <c r="E30">
        <f>ROUND((E29*D30),4)</f>
        <v>0</v>
      </c>
    </row>
    <row r="31" spans="1:5" x14ac:dyDescent="0.25">
      <c r="A31" s="2" t="s">
        <v>240</v>
      </c>
      <c r="B31" t="s">
        <v>11</v>
      </c>
      <c r="C31" t="s">
        <v>11</v>
      </c>
      <c r="D31" t="s">
        <v>11</v>
      </c>
      <c r="E31">
        <f>SUM(E29:E30)</f>
        <v>11.63</v>
      </c>
    </row>
    <row r="33" spans="1:5" x14ac:dyDescent="0.25">
      <c r="A33" s="2" t="s">
        <v>247</v>
      </c>
      <c r="B33" t="s">
        <v>21</v>
      </c>
    </row>
    <row r="34" spans="1:5" x14ac:dyDescent="0.25">
      <c r="A34" s="2" t="s">
        <v>248</v>
      </c>
    </row>
    <row r="35" spans="1:5" x14ac:dyDescent="0.25">
      <c r="A35" s="2" t="s">
        <v>243</v>
      </c>
    </row>
    <row r="37" spans="1:5" x14ac:dyDescent="0.25">
      <c r="A37" s="2" t="s">
        <v>244</v>
      </c>
      <c r="B37" t="s">
        <v>229</v>
      </c>
      <c r="C37" t="s">
        <v>230</v>
      </c>
      <c r="D37" t="s">
        <v>231</v>
      </c>
      <c r="E37" t="s">
        <v>232</v>
      </c>
    </row>
    <row r="38" spans="1:5" ht="30" x14ac:dyDescent="0.25">
      <c r="A38" s="2" t="s">
        <v>249</v>
      </c>
      <c r="B38" t="s">
        <v>246</v>
      </c>
      <c r="C38">
        <v>1</v>
      </c>
      <c r="D38">
        <v>1.59</v>
      </c>
      <c r="E38">
        <f>ROUND((C38*D38),4)</f>
        <v>1.59</v>
      </c>
    </row>
    <row r="39" spans="1:5" x14ac:dyDescent="0.25">
      <c r="A39" s="2" t="s">
        <v>237</v>
      </c>
      <c r="B39" t="s">
        <v>11</v>
      </c>
      <c r="C39" t="s">
        <v>11</v>
      </c>
      <c r="D39" t="s">
        <v>11</v>
      </c>
      <c r="E39">
        <f>SUM(E38:E38)</f>
        <v>1.59</v>
      </c>
    </row>
    <row r="41" spans="1:5" x14ac:dyDescent="0.25">
      <c r="A41" s="2" t="s">
        <v>238</v>
      </c>
      <c r="B41" t="s">
        <v>11</v>
      </c>
      <c r="C41" t="s">
        <v>11</v>
      </c>
      <c r="D41" t="s">
        <v>11</v>
      </c>
      <c r="E41">
        <f>E39</f>
        <v>1.59</v>
      </c>
    </row>
    <row r="42" spans="1:5" x14ac:dyDescent="0.25">
      <c r="A42" s="2" t="s">
        <v>239</v>
      </c>
      <c r="B42" t="s">
        <v>11</v>
      </c>
      <c r="C42" t="s">
        <v>11</v>
      </c>
      <c r="D42" s="256">
        <v>0</v>
      </c>
      <c r="E42">
        <f>ROUND((E41*D42),4)</f>
        <v>0</v>
      </c>
    </row>
    <row r="43" spans="1:5" x14ac:dyDescent="0.25">
      <c r="A43" s="2" t="s">
        <v>240</v>
      </c>
      <c r="B43" t="s">
        <v>11</v>
      </c>
      <c r="C43" t="s">
        <v>11</v>
      </c>
      <c r="D43" t="s">
        <v>11</v>
      </c>
      <c r="E43">
        <f>SUM(E41:E42)</f>
        <v>1.59</v>
      </c>
    </row>
    <row r="45" spans="1:5" x14ac:dyDescent="0.25">
      <c r="A45" s="2" t="s">
        <v>250</v>
      </c>
      <c r="B45" t="s">
        <v>24</v>
      </c>
    </row>
    <row r="46" spans="1:5" ht="30" x14ac:dyDescent="0.25">
      <c r="A46" s="2" t="s">
        <v>251</v>
      </c>
    </row>
    <row r="47" spans="1:5" x14ac:dyDescent="0.25">
      <c r="A47" s="2" t="s">
        <v>243</v>
      </c>
    </row>
    <row r="49" spans="1:5" x14ac:dyDescent="0.25">
      <c r="A49" s="2" t="s">
        <v>252</v>
      </c>
      <c r="B49" t="s">
        <v>229</v>
      </c>
      <c r="C49" t="s">
        <v>230</v>
      </c>
      <c r="D49" t="s">
        <v>231</v>
      </c>
      <c r="E49" t="s">
        <v>232</v>
      </c>
    </row>
    <row r="50" spans="1:5" ht="30" x14ac:dyDescent="0.25">
      <c r="A50" s="2" t="s">
        <v>253</v>
      </c>
      <c r="B50" t="s">
        <v>234</v>
      </c>
      <c r="C50">
        <v>6.4999999999999997E-3</v>
      </c>
      <c r="D50">
        <v>1.35</v>
      </c>
      <c r="E50">
        <f>ROUND((C50*D50),4)</f>
        <v>8.8000000000000005E-3</v>
      </c>
    </row>
    <row r="51" spans="1:5" x14ac:dyDescent="0.25">
      <c r="A51" s="2" t="s">
        <v>237</v>
      </c>
      <c r="B51" t="s">
        <v>11</v>
      </c>
      <c r="C51" t="s">
        <v>11</v>
      </c>
      <c r="D51" t="s">
        <v>11</v>
      </c>
      <c r="E51">
        <f>SUM(E50:E50)</f>
        <v>8.8000000000000005E-3</v>
      </c>
    </row>
    <row r="53" spans="1:5" x14ac:dyDescent="0.25">
      <c r="A53" s="2" t="s">
        <v>228</v>
      </c>
      <c r="B53" t="s">
        <v>229</v>
      </c>
      <c r="C53" t="s">
        <v>230</v>
      </c>
      <c r="D53" t="s">
        <v>231</v>
      </c>
      <c r="E53" t="s">
        <v>232</v>
      </c>
    </row>
    <row r="54" spans="1:5" x14ac:dyDescent="0.25">
      <c r="A54" s="2" t="s">
        <v>254</v>
      </c>
      <c r="B54" t="s">
        <v>234</v>
      </c>
      <c r="C54">
        <v>1</v>
      </c>
      <c r="D54">
        <v>11.48</v>
      </c>
      <c r="E54">
        <f>ROUND((C54*D54),4)</f>
        <v>11.48</v>
      </c>
    </row>
    <row r="55" spans="1:5" x14ac:dyDescent="0.25">
      <c r="A55" s="2" t="s">
        <v>255</v>
      </c>
      <c r="B55" t="s">
        <v>234</v>
      </c>
      <c r="C55">
        <v>2.06</v>
      </c>
      <c r="D55">
        <v>7.68</v>
      </c>
      <c r="E55">
        <f>ROUND((C55*D55),4)</f>
        <v>15.8208</v>
      </c>
    </row>
    <row r="56" spans="1:5" x14ac:dyDescent="0.25">
      <c r="A56" s="2" t="s">
        <v>237</v>
      </c>
      <c r="B56" t="s">
        <v>11</v>
      </c>
      <c r="C56" t="s">
        <v>11</v>
      </c>
      <c r="D56" t="s">
        <v>11</v>
      </c>
      <c r="E56">
        <f>SUM(E54:E55)</f>
        <v>27.300800000000002</v>
      </c>
    </row>
    <row r="58" spans="1:5" x14ac:dyDescent="0.25">
      <c r="A58" s="2" t="s">
        <v>244</v>
      </c>
      <c r="B58" t="s">
        <v>229</v>
      </c>
      <c r="C58" t="s">
        <v>230</v>
      </c>
      <c r="D58" t="s">
        <v>231</v>
      </c>
      <c r="E58" t="s">
        <v>232</v>
      </c>
    </row>
    <row r="59" spans="1:5" ht="30" x14ac:dyDescent="0.25">
      <c r="A59" s="2" t="s">
        <v>256</v>
      </c>
      <c r="B59" t="s">
        <v>257</v>
      </c>
      <c r="C59">
        <v>4.8999999999999998E-3</v>
      </c>
      <c r="D59">
        <v>70.92</v>
      </c>
      <c r="E59">
        <f t="shared" ref="E59:E76" si="0">ROUND((C59*D59),4)</f>
        <v>0.34749999999999998</v>
      </c>
    </row>
    <row r="60" spans="1:5" x14ac:dyDescent="0.25">
      <c r="A60" s="2" t="s">
        <v>258</v>
      </c>
      <c r="B60" t="s">
        <v>259</v>
      </c>
      <c r="C60">
        <v>8.8739999999999999E-3</v>
      </c>
      <c r="D60">
        <v>6.93</v>
      </c>
      <c r="E60">
        <f t="shared" si="0"/>
        <v>6.1499999999999999E-2</v>
      </c>
    </row>
    <row r="61" spans="1:5" ht="30" x14ac:dyDescent="0.25">
      <c r="A61" s="2" t="s">
        <v>260</v>
      </c>
      <c r="B61" t="s">
        <v>261</v>
      </c>
      <c r="C61">
        <v>4.2228000000000002E-2</v>
      </c>
      <c r="D61">
        <v>33.270000000000003</v>
      </c>
      <c r="E61">
        <f t="shared" si="0"/>
        <v>1.4049</v>
      </c>
    </row>
    <row r="62" spans="1:5" x14ac:dyDescent="0.25">
      <c r="A62" s="2" t="s">
        <v>262</v>
      </c>
      <c r="B62" t="s">
        <v>259</v>
      </c>
      <c r="C62">
        <v>4.2228000000000002E-2</v>
      </c>
      <c r="D62">
        <v>27.73</v>
      </c>
      <c r="E62">
        <f t="shared" si="0"/>
        <v>1.171</v>
      </c>
    </row>
    <row r="63" spans="1:5" x14ac:dyDescent="0.25">
      <c r="A63" s="2" t="s">
        <v>263</v>
      </c>
      <c r="B63" t="s">
        <v>259</v>
      </c>
      <c r="C63">
        <v>4.2228000000000002E-2</v>
      </c>
      <c r="D63">
        <v>11.73</v>
      </c>
      <c r="E63">
        <f t="shared" si="0"/>
        <v>0.49530000000000002</v>
      </c>
    </row>
    <row r="64" spans="1:5" ht="30" x14ac:dyDescent="0.25">
      <c r="A64" s="2" t="s">
        <v>264</v>
      </c>
      <c r="B64" t="s">
        <v>259</v>
      </c>
      <c r="C64">
        <v>8.8739999999999999E-3</v>
      </c>
      <c r="D64">
        <v>93.94</v>
      </c>
      <c r="E64">
        <f t="shared" si="0"/>
        <v>0.83360000000000001</v>
      </c>
    </row>
    <row r="65" spans="1:5" ht="30" x14ac:dyDescent="0.25">
      <c r="A65" s="2" t="s">
        <v>265</v>
      </c>
      <c r="B65" t="s">
        <v>266</v>
      </c>
      <c r="C65">
        <v>1.5</v>
      </c>
      <c r="D65">
        <v>0.44</v>
      </c>
      <c r="E65">
        <f t="shared" si="0"/>
        <v>0.66</v>
      </c>
    </row>
    <row r="66" spans="1:5" ht="45" x14ac:dyDescent="0.25">
      <c r="A66" s="2" t="s">
        <v>267</v>
      </c>
      <c r="B66" t="s">
        <v>259</v>
      </c>
      <c r="C66">
        <v>8.8739999999999999E-3</v>
      </c>
      <c r="D66">
        <v>16</v>
      </c>
      <c r="E66">
        <f t="shared" si="0"/>
        <v>0.14199999999999999</v>
      </c>
    </row>
    <row r="67" spans="1:5" ht="30" x14ac:dyDescent="0.25">
      <c r="A67" s="2" t="s">
        <v>268</v>
      </c>
      <c r="B67" t="s">
        <v>261</v>
      </c>
      <c r="C67">
        <v>4.2228000000000002E-2</v>
      </c>
      <c r="D67">
        <v>8.9</v>
      </c>
      <c r="E67">
        <f t="shared" si="0"/>
        <v>0.37580000000000002</v>
      </c>
    </row>
    <row r="68" spans="1:5" ht="30" x14ac:dyDescent="0.25">
      <c r="A68" s="2" t="s">
        <v>269</v>
      </c>
      <c r="B68" t="s">
        <v>270</v>
      </c>
      <c r="C68">
        <v>1</v>
      </c>
      <c r="D68">
        <v>6.16</v>
      </c>
      <c r="E68">
        <f t="shared" si="0"/>
        <v>6.16</v>
      </c>
    </row>
    <row r="69" spans="1:5" ht="30" x14ac:dyDescent="0.25">
      <c r="A69" s="2" t="s">
        <v>271</v>
      </c>
      <c r="B69" t="s">
        <v>270</v>
      </c>
      <c r="C69">
        <v>4</v>
      </c>
      <c r="D69">
        <v>6.24</v>
      </c>
      <c r="E69">
        <f t="shared" si="0"/>
        <v>24.96</v>
      </c>
    </row>
    <row r="70" spans="1:5" ht="30" x14ac:dyDescent="0.25">
      <c r="A70" s="2" t="s">
        <v>272</v>
      </c>
      <c r="B70" t="s">
        <v>257</v>
      </c>
      <c r="C70">
        <v>9.7999999999999997E-3</v>
      </c>
      <c r="D70">
        <v>54.8</v>
      </c>
      <c r="E70">
        <f t="shared" si="0"/>
        <v>0.53700000000000003</v>
      </c>
    </row>
    <row r="71" spans="1:5" ht="45" x14ac:dyDescent="0.25">
      <c r="A71" s="2" t="s">
        <v>273</v>
      </c>
      <c r="B71" t="s">
        <v>274</v>
      </c>
      <c r="C71">
        <v>1</v>
      </c>
      <c r="D71">
        <v>185</v>
      </c>
      <c r="E71">
        <f t="shared" si="0"/>
        <v>185</v>
      </c>
    </row>
    <row r="72" spans="1:5" ht="30" x14ac:dyDescent="0.25">
      <c r="A72" s="2" t="s">
        <v>275</v>
      </c>
      <c r="B72" t="s">
        <v>266</v>
      </c>
      <c r="C72">
        <v>0.11</v>
      </c>
      <c r="D72">
        <v>7.63</v>
      </c>
      <c r="E72">
        <f t="shared" si="0"/>
        <v>0.83930000000000005</v>
      </c>
    </row>
    <row r="73" spans="1:5" ht="30" x14ac:dyDescent="0.25">
      <c r="A73" s="2" t="s">
        <v>276</v>
      </c>
      <c r="B73" t="s">
        <v>234</v>
      </c>
      <c r="C73">
        <v>3.06</v>
      </c>
      <c r="D73">
        <v>0.6</v>
      </c>
      <c r="E73">
        <f t="shared" si="0"/>
        <v>1.8360000000000001</v>
      </c>
    </row>
    <row r="74" spans="1:5" ht="30" x14ac:dyDescent="0.25">
      <c r="A74" s="2" t="s">
        <v>277</v>
      </c>
      <c r="B74" t="s">
        <v>234</v>
      </c>
      <c r="C74">
        <v>3.06</v>
      </c>
      <c r="D74">
        <v>0.7</v>
      </c>
      <c r="E74">
        <f t="shared" si="0"/>
        <v>2.1419999999999999</v>
      </c>
    </row>
    <row r="75" spans="1:5" ht="30" x14ac:dyDescent="0.25">
      <c r="A75" s="2" t="s">
        <v>278</v>
      </c>
      <c r="B75" t="s">
        <v>234</v>
      </c>
      <c r="C75">
        <v>3.06</v>
      </c>
      <c r="D75">
        <v>0.09</v>
      </c>
      <c r="E75">
        <f t="shared" si="0"/>
        <v>0.27539999999999998</v>
      </c>
    </row>
    <row r="76" spans="1:5" ht="30" x14ac:dyDescent="0.25">
      <c r="A76" s="2" t="s">
        <v>279</v>
      </c>
      <c r="B76" t="s">
        <v>234</v>
      </c>
      <c r="C76">
        <v>3.06</v>
      </c>
      <c r="D76">
        <v>0.04</v>
      </c>
      <c r="E76">
        <f t="shared" si="0"/>
        <v>0.12239999999999999</v>
      </c>
    </row>
    <row r="77" spans="1:5" x14ac:dyDescent="0.25">
      <c r="A77" s="2" t="s">
        <v>237</v>
      </c>
      <c r="B77" t="s">
        <v>11</v>
      </c>
      <c r="C77" t="s">
        <v>11</v>
      </c>
      <c r="D77" t="s">
        <v>11</v>
      </c>
      <c r="E77">
        <f>SUM(E59:E76)</f>
        <v>227.36369999999999</v>
      </c>
    </row>
    <row r="79" spans="1:5" x14ac:dyDescent="0.25">
      <c r="A79" s="2" t="s">
        <v>238</v>
      </c>
      <c r="B79" t="s">
        <v>11</v>
      </c>
      <c r="C79" t="s">
        <v>11</v>
      </c>
      <c r="D79" t="s">
        <v>11</v>
      </c>
      <c r="E79">
        <f>E51+E56+E77</f>
        <v>254.67329999999998</v>
      </c>
    </row>
    <row r="80" spans="1:5" x14ac:dyDescent="0.25">
      <c r="A80" s="2" t="s">
        <v>239</v>
      </c>
      <c r="B80" t="s">
        <v>11</v>
      </c>
      <c r="C80" t="s">
        <v>11</v>
      </c>
      <c r="D80" s="256">
        <v>0</v>
      </c>
      <c r="E80">
        <f>ROUND((E79*D80),4)</f>
        <v>0</v>
      </c>
    </row>
    <row r="81" spans="1:5" x14ac:dyDescent="0.25">
      <c r="A81" s="2" t="s">
        <v>240</v>
      </c>
      <c r="B81" t="s">
        <v>11</v>
      </c>
      <c r="C81" t="s">
        <v>11</v>
      </c>
      <c r="D81" t="s">
        <v>11</v>
      </c>
      <c r="E81">
        <f>SUM(E79:E80)</f>
        <v>254.67329999999998</v>
      </c>
    </row>
    <row r="83" spans="1:5" x14ac:dyDescent="0.25">
      <c r="A83" s="2" t="s">
        <v>280</v>
      </c>
      <c r="B83" t="s">
        <v>28</v>
      </c>
    </row>
    <row r="84" spans="1:5" ht="45" x14ac:dyDescent="0.25">
      <c r="A84" s="2" t="s">
        <v>281</v>
      </c>
    </row>
    <row r="85" spans="1:5" x14ac:dyDescent="0.25">
      <c r="A85" s="2" t="s">
        <v>282</v>
      </c>
    </row>
    <row r="87" spans="1:5" x14ac:dyDescent="0.25">
      <c r="A87" s="2" t="s">
        <v>252</v>
      </c>
      <c r="B87" t="s">
        <v>229</v>
      </c>
      <c r="C87" t="s">
        <v>230</v>
      </c>
      <c r="D87" t="s">
        <v>231</v>
      </c>
      <c r="E87" t="s">
        <v>232</v>
      </c>
    </row>
    <row r="88" spans="1:5" ht="30" x14ac:dyDescent="0.25">
      <c r="A88" s="2" t="s">
        <v>283</v>
      </c>
      <c r="B88" t="s">
        <v>284</v>
      </c>
      <c r="C88">
        <v>1</v>
      </c>
      <c r="D88">
        <v>700</v>
      </c>
      <c r="E88">
        <f>ROUND((C88*D88),4)</f>
        <v>700</v>
      </c>
    </row>
    <row r="89" spans="1:5" x14ac:dyDescent="0.25">
      <c r="A89" s="2" t="s">
        <v>237</v>
      </c>
      <c r="B89" t="s">
        <v>11</v>
      </c>
      <c r="C89" t="s">
        <v>11</v>
      </c>
      <c r="D89" t="s">
        <v>11</v>
      </c>
      <c r="E89">
        <f>SUM(E88:E88)</f>
        <v>700</v>
      </c>
    </row>
    <row r="91" spans="1:5" x14ac:dyDescent="0.25">
      <c r="A91" s="2" t="s">
        <v>244</v>
      </c>
      <c r="B91" t="s">
        <v>229</v>
      </c>
      <c r="C91" t="s">
        <v>230</v>
      </c>
      <c r="D91" t="s">
        <v>231</v>
      </c>
      <c r="E91" t="s">
        <v>232</v>
      </c>
    </row>
    <row r="92" spans="1:5" ht="30" x14ac:dyDescent="0.25">
      <c r="A92" s="2" t="s">
        <v>285</v>
      </c>
      <c r="B92" t="s">
        <v>259</v>
      </c>
      <c r="C92">
        <v>0.4</v>
      </c>
      <c r="D92">
        <v>3.36</v>
      </c>
      <c r="E92">
        <f>ROUND((C92*D92),4)</f>
        <v>1.3440000000000001</v>
      </c>
    </row>
    <row r="93" spans="1:5" ht="30" x14ac:dyDescent="0.25">
      <c r="A93" s="2" t="s">
        <v>286</v>
      </c>
      <c r="B93" t="s">
        <v>259</v>
      </c>
      <c r="C93">
        <v>0.1</v>
      </c>
      <c r="D93">
        <v>66.08</v>
      </c>
      <c r="E93">
        <f>ROUND((C93*D93),4)</f>
        <v>6.6079999999999997</v>
      </c>
    </row>
    <row r="94" spans="1:5" ht="30" x14ac:dyDescent="0.25">
      <c r="A94" s="2" t="s">
        <v>287</v>
      </c>
      <c r="B94" t="s">
        <v>259</v>
      </c>
      <c r="C94">
        <v>0.1</v>
      </c>
      <c r="D94">
        <v>230.18</v>
      </c>
      <c r="E94">
        <f>ROUND((C94*D94),4)</f>
        <v>23.018000000000001</v>
      </c>
    </row>
    <row r="95" spans="1:5" ht="30" x14ac:dyDescent="0.25">
      <c r="A95" s="2" t="s">
        <v>288</v>
      </c>
      <c r="B95" t="s">
        <v>259</v>
      </c>
      <c r="C95">
        <v>0.1</v>
      </c>
      <c r="D95">
        <v>101.25</v>
      </c>
      <c r="E95">
        <f>ROUND((C95*D95),4)</f>
        <v>10.125</v>
      </c>
    </row>
    <row r="96" spans="1:5" x14ac:dyDescent="0.25">
      <c r="A96" s="2" t="s">
        <v>237</v>
      </c>
      <c r="B96" t="s">
        <v>11</v>
      </c>
      <c r="C96" t="s">
        <v>11</v>
      </c>
      <c r="D96" t="s">
        <v>11</v>
      </c>
      <c r="E96">
        <f>SUM(E92:E95)</f>
        <v>41.094999999999999</v>
      </c>
    </row>
    <row r="98" spans="1:5" x14ac:dyDescent="0.25">
      <c r="A98" s="2" t="s">
        <v>238</v>
      </c>
      <c r="B98" t="s">
        <v>11</v>
      </c>
      <c r="C98" t="s">
        <v>11</v>
      </c>
      <c r="D98" t="s">
        <v>11</v>
      </c>
      <c r="E98">
        <f>E89+E96</f>
        <v>741.09500000000003</v>
      </c>
    </row>
    <row r="99" spans="1:5" x14ac:dyDescent="0.25">
      <c r="A99" s="2" t="s">
        <v>239</v>
      </c>
      <c r="B99" t="s">
        <v>11</v>
      </c>
      <c r="C99" t="s">
        <v>11</v>
      </c>
      <c r="D99" s="256">
        <v>0</v>
      </c>
      <c r="E99">
        <f>ROUND((E98*D99),4)</f>
        <v>0</v>
      </c>
    </row>
    <row r="100" spans="1:5" x14ac:dyDescent="0.25">
      <c r="A100" s="2" t="s">
        <v>240</v>
      </c>
      <c r="B100" t="s">
        <v>11</v>
      </c>
      <c r="C100" t="s">
        <v>11</v>
      </c>
      <c r="D100" t="s">
        <v>11</v>
      </c>
      <c r="E100">
        <f>SUM(E98:E99)</f>
        <v>741.09500000000003</v>
      </c>
    </row>
    <row r="102" spans="1:5" x14ac:dyDescent="0.25">
      <c r="A102" s="2" t="s">
        <v>289</v>
      </c>
      <c r="B102" t="s">
        <v>38</v>
      </c>
    </row>
    <row r="103" spans="1:5" ht="30" x14ac:dyDescent="0.25">
      <c r="A103" s="2" t="s">
        <v>290</v>
      </c>
    </row>
    <row r="104" spans="1:5" x14ac:dyDescent="0.25">
      <c r="A104" s="2" t="s">
        <v>227</v>
      </c>
    </row>
    <row r="106" spans="1:5" x14ac:dyDescent="0.25">
      <c r="A106" s="2" t="s">
        <v>228</v>
      </c>
      <c r="B106" t="s">
        <v>229</v>
      </c>
      <c r="C106" t="s">
        <v>230</v>
      </c>
      <c r="D106" t="s">
        <v>231</v>
      </c>
      <c r="E106" t="s">
        <v>232</v>
      </c>
    </row>
    <row r="107" spans="1:5" x14ac:dyDescent="0.25">
      <c r="A107" s="2" t="s">
        <v>291</v>
      </c>
      <c r="B107" t="s">
        <v>234</v>
      </c>
      <c r="C107">
        <v>0.35</v>
      </c>
      <c r="D107">
        <v>4.7699999999999996</v>
      </c>
      <c r="E107">
        <f>ROUND((C107*D107),4)</f>
        <v>1.6695</v>
      </c>
    </row>
    <row r="108" spans="1:5" x14ac:dyDescent="0.25">
      <c r="A108" s="2" t="s">
        <v>292</v>
      </c>
      <c r="B108" t="s">
        <v>234</v>
      </c>
      <c r="C108">
        <v>0.35</v>
      </c>
      <c r="D108">
        <v>6.49</v>
      </c>
      <c r="E108">
        <f>ROUND((C108*D108),4)</f>
        <v>2.2715000000000001</v>
      </c>
    </row>
    <row r="109" spans="1:5" x14ac:dyDescent="0.25">
      <c r="A109" s="2" t="s">
        <v>237</v>
      </c>
      <c r="B109" t="s">
        <v>11</v>
      </c>
      <c r="C109" t="s">
        <v>11</v>
      </c>
      <c r="D109" t="s">
        <v>11</v>
      </c>
      <c r="E109">
        <f>SUM(E107:E108)</f>
        <v>3.9409999999999998</v>
      </c>
    </row>
    <row r="111" spans="1:5" x14ac:dyDescent="0.25">
      <c r="A111" s="2" t="s">
        <v>244</v>
      </c>
      <c r="B111" t="s">
        <v>229</v>
      </c>
      <c r="C111" t="s">
        <v>230</v>
      </c>
      <c r="D111" t="s">
        <v>231</v>
      </c>
      <c r="E111" t="s">
        <v>232</v>
      </c>
    </row>
    <row r="112" spans="1:5" ht="30" x14ac:dyDescent="0.25">
      <c r="A112" s="2" t="s">
        <v>293</v>
      </c>
      <c r="B112" t="s">
        <v>259</v>
      </c>
      <c r="C112">
        <v>1</v>
      </c>
      <c r="D112">
        <v>9.7799999999999994</v>
      </c>
      <c r="E112">
        <f>ROUND((C112*D112),4)</f>
        <v>9.7799999999999994</v>
      </c>
    </row>
    <row r="113" spans="1:5" x14ac:dyDescent="0.25">
      <c r="A113" s="2" t="s">
        <v>237</v>
      </c>
      <c r="B113" t="s">
        <v>11</v>
      </c>
      <c r="C113" t="s">
        <v>11</v>
      </c>
      <c r="D113" t="s">
        <v>11</v>
      </c>
      <c r="E113">
        <f>SUM(E112:E112)</f>
        <v>9.7799999999999994</v>
      </c>
    </row>
    <row r="115" spans="1:5" x14ac:dyDescent="0.25">
      <c r="A115" s="2" t="s">
        <v>238</v>
      </c>
      <c r="B115" t="s">
        <v>11</v>
      </c>
      <c r="C115" t="s">
        <v>11</v>
      </c>
      <c r="D115" t="s">
        <v>11</v>
      </c>
      <c r="E115">
        <f>E109+E113</f>
        <v>13.721</v>
      </c>
    </row>
    <row r="116" spans="1:5" x14ac:dyDescent="0.25">
      <c r="A116" s="2" t="s">
        <v>239</v>
      </c>
      <c r="B116" t="s">
        <v>11</v>
      </c>
      <c r="C116" t="s">
        <v>11</v>
      </c>
      <c r="D116" s="256">
        <v>0</v>
      </c>
      <c r="E116">
        <f>ROUND((E115*D116),4)</f>
        <v>0</v>
      </c>
    </row>
    <row r="117" spans="1:5" x14ac:dyDescent="0.25">
      <c r="A117" s="2" t="s">
        <v>240</v>
      </c>
      <c r="B117" t="s">
        <v>11</v>
      </c>
      <c r="C117" t="s">
        <v>11</v>
      </c>
      <c r="D117" t="s">
        <v>11</v>
      </c>
      <c r="E117">
        <f>SUM(E115:E116)</f>
        <v>13.721</v>
      </c>
    </row>
    <row r="119" spans="1:5" x14ac:dyDescent="0.25">
      <c r="A119" s="2" t="s">
        <v>294</v>
      </c>
      <c r="B119" t="s">
        <v>42</v>
      </c>
    </row>
    <row r="120" spans="1:5" ht="30" x14ac:dyDescent="0.25">
      <c r="A120" s="2" t="s">
        <v>295</v>
      </c>
    </row>
    <row r="121" spans="1:5" x14ac:dyDescent="0.25">
      <c r="A121" s="2" t="s">
        <v>227</v>
      </c>
    </row>
    <row r="123" spans="1:5" x14ac:dyDescent="0.25">
      <c r="A123" s="2" t="s">
        <v>244</v>
      </c>
      <c r="B123" t="s">
        <v>229</v>
      </c>
      <c r="C123" t="s">
        <v>230</v>
      </c>
      <c r="D123" t="s">
        <v>231</v>
      </c>
      <c r="E123" t="s">
        <v>232</v>
      </c>
    </row>
    <row r="124" spans="1:5" x14ac:dyDescent="0.25">
      <c r="A124" s="2" t="s">
        <v>296</v>
      </c>
      <c r="B124" t="s">
        <v>259</v>
      </c>
      <c r="C124">
        <v>1</v>
      </c>
      <c r="D124">
        <v>2.6</v>
      </c>
      <c r="E124">
        <f>ROUND((C124*D124),4)</f>
        <v>2.6</v>
      </c>
    </row>
    <row r="125" spans="1:5" x14ac:dyDescent="0.25">
      <c r="A125" s="2" t="s">
        <v>237</v>
      </c>
      <c r="B125" t="s">
        <v>11</v>
      </c>
      <c r="C125" t="s">
        <v>11</v>
      </c>
      <c r="D125" t="s">
        <v>11</v>
      </c>
      <c r="E125">
        <f>SUM(E124:E124)</f>
        <v>2.6</v>
      </c>
    </row>
    <row r="127" spans="1:5" x14ac:dyDescent="0.25">
      <c r="A127" s="2" t="s">
        <v>238</v>
      </c>
      <c r="B127" t="s">
        <v>11</v>
      </c>
      <c r="C127" t="s">
        <v>11</v>
      </c>
      <c r="D127" t="s">
        <v>11</v>
      </c>
      <c r="E127">
        <f>E125</f>
        <v>2.6</v>
      </c>
    </row>
    <row r="128" spans="1:5" x14ac:dyDescent="0.25">
      <c r="A128" s="2" t="s">
        <v>239</v>
      </c>
      <c r="B128" t="s">
        <v>11</v>
      </c>
      <c r="C128" t="s">
        <v>11</v>
      </c>
      <c r="D128" s="256">
        <v>0</v>
      </c>
      <c r="E128">
        <f>ROUND((E127*D128),4)</f>
        <v>0</v>
      </c>
    </row>
    <row r="129" spans="1:5" x14ac:dyDescent="0.25">
      <c r="A129" s="2" t="s">
        <v>240</v>
      </c>
      <c r="B129" t="s">
        <v>11</v>
      </c>
      <c r="C129" t="s">
        <v>11</v>
      </c>
      <c r="D129" t="s">
        <v>11</v>
      </c>
      <c r="E129">
        <f>SUM(E127:E128)</f>
        <v>2.6</v>
      </c>
    </row>
    <row r="131" spans="1:5" x14ac:dyDescent="0.25">
      <c r="A131" s="2" t="s">
        <v>297</v>
      </c>
      <c r="B131" t="s">
        <v>46</v>
      </c>
    </row>
    <row r="132" spans="1:5" ht="30" x14ac:dyDescent="0.25">
      <c r="A132" s="2" t="s">
        <v>298</v>
      </c>
    </row>
    <row r="133" spans="1:5" x14ac:dyDescent="0.25">
      <c r="A133" s="2" t="s">
        <v>227</v>
      </c>
    </row>
    <row r="135" spans="1:5" x14ac:dyDescent="0.25">
      <c r="A135" s="2" t="s">
        <v>228</v>
      </c>
      <c r="B135" t="s">
        <v>229</v>
      </c>
      <c r="C135" t="s">
        <v>230</v>
      </c>
      <c r="D135" t="s">
        <v>231</v>
      </c>
      <c r="E135" t="s">
        <v>232</v>
      </c>
    </row>
    <row r="136" spans="1:5" x14ac:dyDescent="0.25">
      <c r="A136" s="2" t="s">
        <v>299</v>
      </c>
      <c r="B136" t="s">
        <v>234</v>
      </c>
      <c r="C136">
        <v>0.3</v>
      </c>
      <c r="D136">
        <v>11.48</v>
      </c>
      <c r="E136">
        <f>ROUND((C136*D136),4)</f>
        <v>3.444</v>
      </c>
    </row>
    <row r="137" spans="1:5" x14ac:dyDescent="0.25">
      <c r="A137" s="2" t="s">
        <v>237</v>
      </c>
      <c r="B137" t="s">
        <v>11</v>
      </c>
      <c r="C137" t="s">
        <v>11</v>
      </c>
      <c r="D137" t="s">
        <v>11</v>
      </c>
      <c r="E137">
        <f>SUM(E136:E136)</f>
        <v>3.444</v>
      </c>
    </row>
    <row r="139" spans="1:5" x14ac:dyDescent="0.25">
      <c r="A139" s="2" t="s">
        <v>244</v>
      </c>
      <c r="B139" t="s">
        <v>229</v>
      </c>
      <c r="C139" t="s">
        <v>230</v>
      </c>
      <c r="D139" t="s">
        <v>231</v>
      </c>
      <c r="E139" t="s">
        <v>232</v>
      </c>
    </row>
    <row r="140" spans="1:5" x14ac:dyDescent="0.25">
      <c r="A140" s="2" t="s">
        <v>258</v>
      </c>
      <c r="B140" t="s">
        <v>259</v>
      </c>
      <c r="C140">
        <v>8.7000000000000001E-4</v>
      </c>
      <c r="D140">
        <v>6.93</v>
      </c>
      <c r="E140">
        <f t="shared" ref="E140:E152" si="1">ROUND((C140*D140),4)</f>
        <v>6.0000000000000001E-3</v>
      </c>
    </row>
    <row r="141" spans="1:5" ht="30" x14ac:dyDescent="0.25">
      <c r="A141" s="2" t="s">
        <v>260</v>
      </c>
      <c r="B141" t="s">
        <v>261</v>
      </c>
      <c r="C141">
        <v>4.1399999999999996E-3</v>
      </c>
      <c r="D141">
        <v>33.270000000000003</v>
      </c>
      <c r="E141">
        <f t="shared" si="1"/>
        <v>0.13769999999999999</v>
      </c>
    </row>
    <row r="142" spans="1:5" ht="30" x14ac:dyDescent="0.25">
      <c r="A142" s="2" t="s">
        <v>300</v>
      </c>
      <c r="B142" t="s">
        <v>301</v>
      </c>
      <c r="C142">
        <v>4</v>
      </c>
      <c r="D142">
        <v>1</v>
      </c>
      <c r="E142">
        <f t="shared" si="1"/>
        <v>4</v>
      </c>
    </row>
    <row r="143" spans="1:5" x14ac:dyDescent="0.25">
      <c r="A143" s="2" t="s">
        <v>262</v>
      </c>
      <c r="B143" t="s">
        <v>259</v>
      </c>
      <c r="C143">
        <v>4.1399999999999996E-3</v>
      </c>
      <c r="D143">
        <v>27.73</v>
      </c>
      <c r="E143">
        <f t="shared" si="1"/>
        <v>0.1148</v>
      </c>
    </row>
    <row r="144" spans="1:5" x14ac:dyDescent="0.25">
      <c r="A144" s="2" t="s">
        <v>263</v>
      </c>
      <c r="B144" t="s">
        <v>259</v>
      </c>
      <c r="C144">
        <v>4.1399999999999996E-3</v>
      </c>
      <c r="D144">
        <v>11.73</v>
      </c>
      <c r="E144">
        <f t="shared" si="1"/>
        <v>4.8599999999999997E-2</v>
      </c>
    </row>
    <row r="145" spans="1:5" ht="30" x14ac:dyDescent="0.25">
      <c r="A145" s="2" t="s">
        <v>264</v>
      </c>
      <c r="B145" t="s">
        <v>259</v>
      </c>
      <c r="C145">
        <v>8.7000000000000001E-4</v>
      </c>
      <c r="D145">
        <v>93.94</v>
      </c>
      <c r="E145">
        <f t="shared" si="1"/>
        <v>8.1699999999999995E-2</v>
      </c>
    </row>
    <row r="146" spans="1:5" ht="30" x14ac:dyDescent="0.25">
      <c r="A146" s="2" t="s">
        <v>302</v>
      </c>
      <c r="B146" t="s">
        <v>259</v>
      </c>
      <c r="C146">
        <v>1</v>
      </c>
      <c r="D146">
        <v>12.04</v>
      </c>
      <c r="E146">
        <f t="shared" si="1"/>
        <v>12.04</v>
      </c>
    </row>
    <row r="147" spans="1:5" ht="45" x14ac:dyDescent="0.25">
      <c r="A147" s="2" t="s">
        <v>267</v>
      </c>
      <c r="B147" t="s">
        <v>259</v>
      </c>
      <c r="C147">
        <v>8.7000000000000001E-4</v>
      </c>
      <c r="D147">
        <v>16</v>
      </c>
      <c r="E147">
        <f t="shared" si="1"/>
        <v>1.3899999999999999E-2</v>
      </c>
    </row>
    <row r="148" spans="1:5" ht="30" x14ac:dyDescent="0.25">
      <c r="A148" s="2" t="s">
        <v>268</v>
      </c>
      <c r="B148" t="s">
        <v>261</v>
      </c>
      <c r="C148">
        <v>4.1399999999999996E-3</v>
      </c>
      <c r="D148">
        <v>8.9</v>
      </c>
      <c r="E148">
        <f t="shared" si="1"/>
        <v>3.6799999999999999E-2</v>
      </c>
    </row>
    <row r="149" spans="1:5" ht="30" x14ac:dyDescent="0.25">
      <c r="A149" s="2" t="s">
        <v>276</v>
      </c>
      <c r="B149" t="s">
        <v>234</v>
      </c>
      <c r="C149">
        <v>0.3</v>
      </c>
      <c r="D149">
        <v>0.6</v>
      </c>
      <c r="E149">
        <f t="shared" si="1"/>
        <v>0.18</v>
      </c>
    </row>
    <row r="150" spans="1:5" ht="30" x14ac:dyDescent="0.25">
      <c r="A150" s="2" t="s">
        <v>277</v>
      </c>
      <c r="B150" t="s">
        <v>234</v>
      </c>
      <c r="C150">
        <v>0.3</v>
      </c>
      <c r="D150">
        <v>0.7</v>
      </c>
      <c r="E150">
        <f t="shared" si="1"/>
        <v>0.21</v>
      </c>
    </row>
    <row r="151" spans="1:5" ht="30" x14ac:dyDescent="0.25">
      <c r="A151" s="2" t="s">
        <v>278</v>
      </c>
      <c r="B151" t="s">
        <v>234</v>
      </c>
      <c r="C151">
        <v>0.3</v>
      </c>
      <c r="D151">
        <v>0.09</v>
      </c>
      <c r="E151">
        <f t="shared" si="1"/>
        <v>2.7E-2</v>
      </c>
    </row>
    <row r="152" spans="1:5" ht="30" x14ac:dyDescent="0.25">
      <c r="A152" s="2" t="s">
        <v>279</v>
      </c>
      <c r="B152" t="s">
        <v>234</v>
      </c>
      <c r="C152">
        <v>0.3</v>
      </c>
      <c r="D152">
        <v>0.04</v>
      </c>
      <c r="E152">
        <f t="shared" si="1"/>
        <v>1.2E-2</v>
      </c>
    </row>
    <row r="153" spans="1:5" x14ac:dyDescent="0.25">
      <c r="A153" s="2" t="s">
        <v>237</v>
      </c>
      <c r="B153" t="s">
        <v>11</v>
      </c>
      <c r="C153" t="s">
        <v>11</v>
      </c>
      <c r="D153" t="s">
        <v>11</v>
      </c>
      <c r="E153">
        <f>SUM(E140:E152)</f>
        <v>16.9085</v>
      </c>
    </row>
    <row r="155" spans="1:5" x14ac:dyDescent="0.25">
      <c r="A155" s="2" t="s">
        <v>238</v>
      </c>
      <c r="B155" t="s">
        <v>11</v>
      </c>
      <c r="C155" t="s">
        <v>11</v>
      </c>
      <c r="D155" t="s">
        <v>11</v>
      </c>
      <c r="E155">
        <f>E137+E153</f>
        <v>20.352499999999999</v>
      </c>
    </row>
    <row r="156" spans="1:5" x14ac:dyDescent="0.25">
      <c r="A156" s="2" t="s">
        <v>239</v>
      </c>
      <c r="B156" t="s">
        <v>11</v>
      </c>
      <c r="C156" t="s">
        <v>11</v>
      </c>
      <c r="D156" s="256">
        <v>0</v>
      </c>
      <c r="E156">
        <f>ROUND((E155*D156),4)</f>
        <v>0</v>
      </c>
    </row>
    <row r="157" spans="1:5" x14ac:dyDescent="0.25">
      <c r="A157" s="2" t="s">
        <v>240</v>
      </c>
      <c r="B157" t="s">
        <v>11</v>
      </c>
      <c r="C157" t="s">
        <v>11</v>
      </c>
      <c r="D157" t="s">
        <v>11</v>
      </c>
      <c r="E157">
        <f>SUM(E155:E156)</f>
        <v>20.352499999999999</v>
      </c>
    </row>
    <row r="159" spans="1:5" x14ac:dyDescent="0.25">
      <c r="A159" s="2" t="s">
        <v>303</v>
      </c>
      <c r="B159" t="s">
        <v>50</v>
      </c>
    </row>
    <row r="160" spans="1:5" ht="30" x14ac:dyDescent="0.25">
      <c r="A160" s="2" t="s">
        <v>304</v>
      </c>
    </row>
    <row r="161" spans="1:5" x14ac:dyDescent="0.25">
      <c r="A161" s="2" t="s">
        <v>227</v>
      </c>
    </row>
    <row r="163" spans="1:5" x14ac:dyDescent="0.25">
      <c r="A163" s="2" t="s">
        <v>228</v>
      </c>
      <c r="B163" t="s">
        <v>229</v>
      </c>
      <c r="C163" t="s">
        <v>230</v>
      </c>
      <c r="D163" t="s">
        <v>231</v>
      </c>
      <c r="E163" t="s">
        <v>232</v>
      </c>
    </row>
    <row r="164" spans="1:5" x14ac:dyDescent="0.25">
      <c r="A164" s="2" t="s">
        <v>291</v>
      </c>
      <c r="B164" t="s">
        <v>234</v>
      </c>
      <c r="C164">
        <v>0.6</v>
      </c>
      <c r="D164">
        <v>4.7699999999999996</v>
      </c>
      <c r="E164">
        <f>ROUND((C164*D164),4)</f>
        <v>2.8620000000000001</v>
      </c>
    </row>
    <row r="165" spans="1:5" x14ac:dyDescent="0.25">
      <c r="A165" s="2" t="s">
        <v>292</v>
      </c>
      <c r="B165" t="s">
        <v>234</v>
      </c>
      <c r="C165">
        <v>0.6</v>
      </c>
      <c r="D165">
        <v>6.49</v>
      </c>
      <c r="E165">
        <f>ROUND((C165*D165),4)</f>
        <v>3.8940000000000001</v>
      </c>
    </row>
    <row r="166" spans="1:5" x14ac:dyDescent="0.25">
      <c r="A166" s="2" t="s">
        <v>237</v>
      </c>
      <c r="B166" t="s">
        <v>11</v>
      </c>
      <c r="C166" t="s">
        <v>11</v>
      </c>
      <c r="D166" t="s">
        <v>11</v>
      </c>
      <c r="E166">
        <f>SUM(E164:E165)</f>
        <v>6.7560000000000002</v>
      </c>
    </row>
    <row r="168" spans="1:5" x14ac:dyDescent="0.25">
      <c r="A168" s="2" t="s">
        <v>244</v>
      </c>
      <c r="B168" t="s">
        <v>229</v>
      </c>
      <c r="C168" t="s">
        <v>230</v>
      </c>
      <c r="D168" t="s">
        <v>231</v>
      </c>
      <c r="E168" t="s">
        <v>232</v>
      </c>
    </row>
    <row r="169" spans="1:5" x14ac:dyDescent="0.25">
      <c r="A169" s="2" t="s">
        <v>305</v>
      </c>
      <c r="B169" t="s">
        <v>259</v>
      </c>
      <c r="C169">
        <v>1</v>
      </c>
      <c r="D169">
        <v>42.11</v>
      </c>
      <c r="E169">
        <f>ROUND((C169*D169),4)</f>
        <v>42.11</v>
      </c>
    </row>
    <row r="170" spans="1:5" x14ac:dyDescent="0.25">
      <c r="A170" s="2" t="s">
        <v>237</v>
      </c>
      <c r="B170" t="s">
        <v>11</v>
      </c>
      <c r="C170" t="s">
        <v>11</v>
      </c>
      <c r="D170" t="s">
        <v>11</v>
      </c>
      <c r="E170">
        <f>SUM(E169:E169)</f>
        <v>42.11</v>
      </c>
    </row>
    <row r="172" spans="1:5" x14ac:dyDescent="0.25">
      <c r="A172" s="2" t="s">
        <v>238</v>
      </c>
      <c r="B172" t="s">
        <v>11</v>
      </c>
      <c r="C172" t="s">
        <v>11</v>
      </c>
      <c r="D172" t="s">
        <v>11</v>
      </c>
      <c r="E172">
        <f>E166+E170</f>
        <v>48.866</v>
      </c>
    </row>
    <row r="173" spans="1:5" x14ac:dyDescent="0.25">
      <c r="A173" s="2" t="s">
        <v>239</v>
      </c>
      <c r="B173" t="s">
        <v>11</v>
      </c>
      <c r="C173" t="s">
        <v>11</v>
      </c>
      <c r="D173" s="256">
        <v>0</v>
      </c>
      <c r="E173">
        <f>ROUND((E172*D173),4)</f>
        <v>0</v>
      </c>
    </row>
    <row r="174" spans="1:5" x14ac:dyDescent="0.25">
      <c r="A174" s="2" t="s">
        <v>240</v>
      </c>
      <c r="B174" t="s">
        <v>11</v>
      </c>
      <c r="C174" t="s">
        <v>11</v>
      </c>
      <c r="D174" t="s">
        <v>11</v>
      </c>
      <c r="E174">
        <f>SUM(E172:E173)</f>
        <v>48.866</v>
      </c>
    </row>
    <row r="176" spans="1:5" x14ac:dyDescent="0.25">
      <c r="A176" s="2" t="s">
        <v>306</v>
      </c>
      <c r="B176" t="s">
        <v>54</v>
      </c>
    </row>
    <row r="177" spans="1:5" ht="30" x14ac:dyDescent="0.25">
      <c r="A177" s="2" t="s">
        <v>307</v>
      </c>
    </row>
    <row r="178" spans="1:5" x14ac:dyDescent="0.25">
      <c r="A178" s="2" t="s">
        <v>227</v>
      </c>
    </row>
    <row r="180" spans="1:5" x14ac:dyDescent="0.25">
      <c r="A180" s="2" t="s">
        <v>228</v>
      </c>
      <c r="B180" t="s">
        <v>229</v>
      </c>
      <c r="C180" t="s">
        <v>230</v>
      </c>
      <c r="D180" t="s">
        <v>231</v>
      </c>
      <c r="E180" t="s">
        <v>232</v>
      </c>
    </row>
    <row r="181" spans="1:5" x14ac:dyDescent="0.25">
      <c r="A181" s="2" t="s">
        <v>291</v>
      </c>
      <c r="B181" t="s">
        <v>234</v>
      </c>
      <c r="C181">
        <v>0.6</v>
      </c>
      <c r="D181">
        <v>4.7699999999999996</v>
      </c>
      <c r="E181">
        <f>ROUND((C181*D181),4)</f>
        <v>2.8620000000000001</v>
      </c>
    </row>
    <row r="182" spans="1:5" x14ac:dyDescent="0.25">
      <c r="A182" s="2" t="s">
        <v>292</v>
      </c>
      <c r="B182" t="s">
        <v>234</v>
      </c>
      <c r="C182">
        <v>0.6</v>
      </c>
      <c r="D182">
        <v>6.49</v>
      </c>
      <c r="E182">
        <f>ROUND((C182*D182),4)</f>
        <v>3.8940000000000001</v>
      </c>
    </row>
    <row r="183" spans="1:5" x14ac:dyDescent="0.25">
      <c r="A183" s="2" t="s">
        <v>237</v>
      </c>
      <c r="B183" t="s">
        <v>11</v>
      </c>
      <c r="C183" t="s">
        <v>11</v>
      </c>
      <c r="D183" t="s">
        <v>11</v>
      </c>
      <c r="E183">
        <f>SUM(E181:E182)</f>
        <v>6.7560000000000002</v>
      </c>
    </row>
    <row r="185" spans="1:5" x14ac:dyDescent="0.25">
      <c r="A185" s="2" t="s">
        <v>244</v>
      </c>
      <c r="B185" t="s">
        <v>229</v>
      </c>
      <c r="C185" t="s">
        <v>230</v>
      </c>
      <c r="D185" t="s">
        <v>231</v>
      </c>
      <c r="E185" t="s">
        <v>232</v>
      </c>
    </row>
    <row r="186" spans="1:5" x14ac:dyDescent="0.25">
      <c r="A186" s="2" t="s">
        <v>308</v>
      </c>
      <c r="B186" t="s">
        <v>259</v>
      </c>
      <c r="C186">
        <v>1</v>
      </c>
      <c r="D186">
        <v>42.11</v>
      </c>
      <c r="E186">
        <f>ROUND((C186*D186),4)</f>
        <v>42.11</v>
      </c>
    </row>
    <row r="187" spans="1:5" x14ac:dyDescent="0.25">
      <c r="A187" s="2" t="s">
        <v>237</v>
      </c>
      <c r="B187" t="s">
        <v>11</v>
      </c>
      <c r="C187" t="s">
        <v>11</v>
      </c>
      <c r="D187" t="s">
        <v>11</v>
      </c>
      <c r="E187">
        <f>SUM(E186:E186)</f>
        <v>42.11</v>
      </c>
    </row>
    <row r="189" spans="1:5" x14ac:dyDescent="0.25">
      <c r="A189" s="2" t="s">
        <v>238</v>
      </c>
      <c r="B189" t="s">
        <v>11</v>
      </c>
      <c r="C189" t="s">
        <v>11</v>
      </c>
      <c r="D189" t="s">
        <v>11</v>
      </c>
      <c r="E189">
        <f>E183+E187</f>
        <v>48.866</v>
      </c>
    </row>
    <row r="190" spans="1:5" x14ac:dyDescent="0.25">
      <c r="A190" s="2" t="s">
        <v>239</v>
      </c>
      <c r="B190" t="s">
        <v>11</v>
      </c>
      <c r="C190" t="s">
        <v>11</v>
      </c>
      <c r="D190" s="256">
        <v>0</v>
      </c>
      <c r="E190">
        <f>ROUND((E189*D190),4)</f>
        <v>0</v>
      </c>
    </row>
    <row r="191" spans="1:5" x14ac:dyDescent="0.25">
      <c r="A191" s="2" t="s">
        <v>240</v>
      </c>
      <c r="B191" t="s">
        <v>11</v>
      </c>
      <c r="C191" t="s">
        <v>11</v>
      </c>
      <c r="D191" t="s">
        <v>11</v>
      </c>
      <c r="E191">
        <f>SUM(E189:E190)</f>
        <v>48.866</v>
      </c>
    </row>
    <row r="193" spans="1:5" x14ac:dyDescent="0.25">
      <c r="A193" s="2" t="s">
        <v>309</v>
      </c>
      <c r="B193" t="s">
        <v>58</v>
      </c>
    </row>
    <row r="194" spans="1:5" ht="30" x14ac:dyDescent="0.25">
      <c r="A194" s="2" t="s">
        <v>310</v>
      </c>
    </row>
    <row r="195" spans="1:5" x14ac:dyDescent="0.25">
      <c r="A195" s="2" t="s">
        <v>227</v>
      </c>
    </row>
    <row r="197" spans="1:5" x14ac:dyDescent="0.25">
      <c r="A197" s="2" t="s">
        <v>228</v>
      </c>
      <c r="B197" t="s">
        <v>229</v>
      </c>
      <c r="C197" t="s">
        <v>230</v>
      </c>
      <c r="D197" t="s">
        <v>231</v>
      </c>
      <c r="E197" t="s">
        <v>232</v>
      </c>
    </row>
    <row r="198" spans="1:5" x14ac:dyDescent="0.25">
      <c r="A198" s="2" t="s">
        <v>292</v>
      </c>
      <c r="B198" t="s">
        <v>234</v>
      </c>
      <c r="C198">
        <v>0.6</v>
      </c>
      <c r="D198">
        <v>6.49</v>
      </c>
      <c r="E198">
        <f>ROUND((C198*D198),4)</f>
        <v>3.8940000000000001</v>
      </c>
    </row>
    <row r="199" spans="1:5" x14ac:dyDescent="0.25">
      <c r="A199" s="2" t="s">
        <v>311</v>
      </c>
      <c r="B199" t="s">
        <v>234</v>
      </c>
      <c r="C199">
        <v>0.6</v>
      </c>
      <c r="D199">
        <v>4.7699999999999996</v>
      </c>
      <c r="E199">
        <f>ROUND((C199*D199),4)</f>
        <v>2.8620000000000001</v>
      </c>
    </row>
    <row r="200" spans="1:5" x14ac:dyDescent="0.25">
      <c r="A200" s="2" t="s">
        <v>237</v>
      </c>
      <c r="B200" t="s">
        <v>11</v>
      </c>
      <c r="C200" t="s">
        <v>11</v>
      </c>
      <c r="D200" t="s">
        <v>11</v>
      </c>
      <c r="E200">
        <f>SUM(E198:E199)</f>
        <v>6.7560000000000002</v>
      </c>
    </row>
    <row r="202" spans="1:5" x14ac:dyDescent="0.25">
      <c r="A202" s="2" t="s">
        <v>244</v>
      </c>
      <c r="B202" t="s">
        <v>229</v>
      </c>
      <c r="C202" t="s">
        <v>230</v>
      </c>
      <c r="D202" t="s">
        <v>231</v>
      </c>
      <c r="E202" t="s">
        <v>232</v>
      </c>
    </row>
    <row r="203" spans="1:5" ht="30" x14ac:dyDescent="0.25">
      <c r="A203" s="2" t="s">
        <v>312</v>
      </c>
      <c r="B203" t="s">
        <v>259</v>
      </c>
      <c r="C203">
        <v>1</v>
      </c>
      <c r="D203">
        <v>136.02000000000001</v>
      </c>
      <c r="E203">
        <f>ROUND((C203*D203),4)</f>
        <v>136.02000000000001</v>
      </c>
    </row>
    <row r="204" spans="1:5" x14ac:dyDescent="0.25">
      <c r="A204" s="2" t="s">
        <v>237</v>
      </c>
      <c r="B204" t="s">
        <v>11</v>
      </c>
      <c r="C204" t="s">
        <v>11</v>
      </c>
      <c r="D204" t="s">
        <v>11</v>
      </c>
      <c r="E204">
        <f>SUM(E203:E203)</f>
        <v>136.02000000000001</v>
      </c>
    </row>
    <row r="206" spans="1:5" x14ac:dyDescent="0.25">
      <c r="A206" s="2" t="s">
        <v>238</v>
      </c>
      <c r="B206" t="s">
        <v>11</v>
      </c>
      <c r="C206" t="s">
        <v>11</v>
      </c>
      <c r="D206" t="s">
        <v>11</v>
      </c>
      <c r="E206">
        <f>E200+E204</f>
        <v>142.77600000000001</v>
      </c>
    </row>
    <row r="207" spans="1:5" x14ac:dyDescent="0.25">
      <c r="A207" s="2" t="s">
        <v>239</v>
      </c>
      <c r="B207" t="s">
        <v>11</v>
      </c>
      <c r="C207" t="s">
        <v>11</v>
      </c>
      <c r="D207" s="256">
        <v>0</v>
      </c>
      <c r="E207">
        <f>ROUND((E206*D207),4)</f>
        <v>0</v>
      </c>
    </row>
    <row r="208" spans="1:5" x14ac:dyDescent="0.25">
      <c r="A208" s="2" t="s">
        <v>240</v>
      </c>
      <c r="B208" t="s">
        <v>11</v>
      </c>
      <c r="C208" t="s">
        <v>11</v>
      </c>
      <c r="D208" t="s">
        <v>11</v>
      </c>
      <c r="E208">
        <f>SUM(E206:E207)</f>
        <v>142.77600000000001</v>
      </c>
    </row>
    <row r="210" spans="1:5" x14ac:dyDescent="0.25">
      <c r="A210" s="2" t="s">
        <v>313</v>
      </c>
      <c r="B210" t="s">
        <v>62</v>
      </c>
    </row>
    <row r="211" spans="1:5" ht="30" x14ac:dyDescent="0.25">
      <c r="A211" s="2" t="s">
        <v>314</v>
      </c>
    </row>
    <row r="212" spans="1:5" x14ac:dyDescent="0.25">
      <c r="A212" s="2" t="s">
        <v>315</v>
      </c>
    </row>
    <row r="214" spans="1:5" x14ac:dyDescent="0.25">
      <c r="A214" s="2" t="s">
        <v>228</v>
      </c>
      <c r="B214" t="s">
        <v>229</v>
      </c>
      <c r="C214" t="s">
        <v>230</v>
      </c>
      <c r="D214" t="s">
        <v>231</v>
      </c>
      <c r="E214" t="s">
        <v>232</v>
      </c>
    </row>
    <row r="215" spans="1:5" x14ac:dyDescent="0.25">
      <c r="A215" s="2" t="s">
        <v>316</v>
      </c>
      <c r="B215" t="s">
        <v>234</v>
      </c>
      <c r="C215">
        <v>0.45</v>
      </c>
      <c r="D215">
        <v>8.66</v>
      </c>
      <c r="E215">
        <f>ROUND((C215*D215),4)</f>
        <v>3.8969999999999998</v>
      </c>
    </row>
    <row r="216" spans="1:5" x14ac:dyDescent="0.25">
      <c r="A216" s="2" t="s">
        <v>299</v>
      </c>
      <c r="B216" t="s">
        <v>234</v>
      </c>
      <c r="C216">
        <v>0.45</v>
      </c>
      <c r="D216">
        <v>11.48</v>
      </c>
      <c r="E216">
        <f>ROUND((C216*D216),4)</f>
        <v>5.1660000000000004</v>
      </c>
    </row>
    <row r="217" spans="1:5" x14ac:dyDescent="0.25">
      <c r="A217" s="2" t="s">
        <v>237</v>
      </c>
      <c r="B217" t="s">
        <v>11</v>
      </c>
      <c r="C217" t="s">
        <v>11</v>
      </c>
      <c r="D217" t="s">
        <v>11</v>
      </c>
      <c r="E217">
        <f>SUM(E215:E216)</f>
        <v>9.0630000000000006</v>
      </c>
    </row>
    <row r="219" spans="1:5" x14ac:dyDescent="0.25">
      <c r="A219" s="2" t="s">
        <v>244</v>
      </c>
      <c r="B219" t="s">
        <v>229</v>
      </c>
      <c r="C219" t="s">
        <v>230</v>
      </c>
      <c r="D219" t="s">
        <v>231</v>
      </c>
      <c r="E219" t="s">
        <v>232</v>
      </c>
    </row>
    <row r="220" spans="1:5" x14ac:dyDescent="0.25">
      <c r="A220" s="2" t="s">
        <v>258</v>
      </c>
      <c r="B220" t="s">
        <v>259</v>
      </c>
      <c r="C220">
        <v>2.6099999999999999E-3</v>
      </c>
      <c r="D220">
        <v>6.93</v>
      </c>
      <c r="E220">
        <f t="shared" ref="E220:E231" si="2">ROUND((C220*D220),4)</f>
        <v>1.8100000000000002E-2</v>
      </c>
    </row>
    <row r="221" spans="1:5" ht="30" x14ac:dyDescent="0.25">
      <c r="A221" s="2" t="s">
        <v>260</v>
      </c>
      <c r="B221" t="s">
        <v>261</v>
      </c>
      <c r="C221">
        <v>1.242E-2</v>
      </c>
      <c r="D221">
        <v>33.270000000000003</v>
      </c>
      <c r="E221">
        <f t="shared" si="2"/>
        <v>0.41320000000000001</v>
      </c>
    </row>
    <row r="222" spans="1:5" x14ac:dyDescent="0.25">
      <c r="A222" s="2" t="s">
        <v>262</v>
      </c>
      <c r="B222" t="s">
        <v>259</v>
      </c>
      <c r="C222">
        <v>1.242E-2</v>
      </c>
      <c r="D222">
        <v>27.73</v>
      </c>
      <c r="E222">
        <f t="shared" si="2"/>
        <v>0.34439999999999998</v>
      </c>
    </row>
    <row r="223" spans="1:5" x14ac:dyDescent="0.25">
      <c r="A223" s="2" t="s">
        <v>263</v>
      </c>
      <c r="B223" t="s">
        <v>259</v>
      </c>
      <c r="C223">
        <v>1.242E-2</v>
      </c>
      <c r="D223">
        <v>11.73</v>
      </c>
      <c r="E223">
        <f t="shared" si="2"/>
        <v>0.1457</v>
      </c>
    </row>
    <row r="224" spans="1:5" ht="30" x14ac:dyDescent="0.25">
      <c r="A224" s="2" t="s">
        <v>264</v>
      </c>
      <c r="B224" t="s">
        <v>259</v>
      </c>
      <c r="C224">
        <v>2.6099999999999999E-3</v>
      </c>
      <c r="D224">
        <v>93.94</v>
      </c>
      <c r="E224">
        <f t="shared" si="2"/>
        <v>0.2452</v>
      </c>
    </row>
    <row r="225" spans="1:5" ht="30" x14ac:dyDescent="0.25">
      <c r="A225" s="2" t="s">
        <v>317</v>
      </c>
      <c r="B225" t="s">
        <v>270</v>
      </c>
      <c r="C225">
        <v>1.1000000000000001</v>
      </c>
      <c r="D225">
        <v>4.59</v>
      </c>
      <c r="E225">
        <f t="shared" si="2"/>
        <v>5.0490000000000004</v>
      </c>
    </row>
    <row r="226" spans="1:5" ht="45" x14ac:dyDescent="0.25">
      <c r="A226" s="2" t="s">
        <v>267</v>
      </c>
      <c r="B226" t="s">
        <v>259</v>
      </c>
      <c r="C226">
        <v>2.6099999999999999E-3</v>
      </c>
      <c r="D226">
        <v>16</v>
      </c>
      <c r="E226">
        <f t="shared" si="2"/>
        <v>4.1799999999999997E-2</v>
      </c>
    </row>
    <row r="227" spans="1:5" ht="30" x14ac:dyDescent="0.25">
      <c r="A227" s="2" t="s">
        <v>268</v>
      </c>
      <c r="B227" t="s">
        <v>261</v>
      </c>
      <c r="C227">
        <v>1.242E-2</v>
      </c>
      <c r="D227">
        <v>8.9</v>
      </c>
      <c r="E227">
        <f t="shared" si="2"/>
        <v>0.1105</v>
      </c>
    </row>
    <row r="228" spans="1:5" ht="30" x14ac:dyDescent="0.25">
      <c r="A228" s="2" t="s">
        <v>276</v>
      </c>
      <c r="B228" t="s">
        <v>234</v>
      </c>
      <c r="C228">
        <v>0.9</v>
      </c>
      <c r="D228">
        <v>0.6</v>
      </c>
      <c r="E228">
        <f t="shared" si="2"/>
        <v>0.54</v>
      </c>
    </row>
    <row r="229" spans="1:5" ht="30" x14ac:dyDescent="0.25">
      <c r="A229" s="2" t="s">
        <v>277</v>
      </c>
      <c r="B229" t="s">
        <v>234</v>
      </c>
      <c r="C229">
        <v>0.9</v>
      </c>
      <c r="D229">
        <v>0.7</v>
      </c>
      <c r="E229">
        <f t="shared" si="2"/>
        <v>0.63</v>
      </c>
    </row>
    <row r="230" spans="1:5" ht="30" x14ac:dyDescent="0.25">
      <c r="A230" s="2" t="s">
        <v>278</v>
      </c>
      <c r="B230" t="s">
        <v>234</v>
      </c>
      <c r="C230">
        <v>0.9</v>
      </c>
      <c r="D230">
        <v>0.09</v>
      </c>
      <c r="E230">
        <f t="shared" si="2"/>
        <v>8.1000000000000003E-2</v>
      </c>
    </row>
    <row r="231" spans="1:5" ht="30" x14ac:dyDescent="0.25">
      <c r="A231" s="2" t="s">
        <v>279</v>
      </c>
      <c r="B231" t="s">
        <v>234</v>
      </c>
      <c r="C231">
        <v>0.9</v>
      </c>
      <c r="D231">
        <v>0.04</v>
      </c>
      <c r="E231">
        <f t="shared" si="2"/>
        <v>3.5999999999999997E-2</v>
      </c>
    </row>
    <row r="232" spans="1:5" x14ac:dyDescent="0.25">
      <c r="A232" s="2" t="s">
        <v>237</v>
      </c>
      <c r="B232" t="s">
        <v>11</v>
      </c>
      <c r="C232" t="s">
        <v>11</v>
      </c>
      <c r="D232" t="s">
        <v>11</v>
      </c>
      <c r="E232">
        <f>SUM(E220:E231)</f>
        <v>7.6549000000000005</v>
      </c>
    </row>
    <row r="234" spans="1:5" x14ac:dyDescent="0.25">
      <c r="A234" s="2" t="s">
        <v>238</v>
      </c>
      <c r="B234" t="s">
        <v>11</v>
      </c>
      <c r="C234" t="s">
        <v>11</v>
      </c>
      <c r="D234" t="s">
        <v>11</v>
      </c>
      <c r="E234">
        <f>E217+E232</f>
        <v>16.7179</v>
      </c>
    </row>
    <row r="235" spans="1:5" x14ac:dyDescent="0.25">
      <c r="A235" s="2" t="s">
        <v>239</v>
      </c>
      <c r="B235" t="s">
        <v>11</v>
      </c>
      <c r="C235" t="s">
        <v>11</v>
      </c>
      <c r="D235" s="256">
        <v>0</v>
      </c>
      <c r="E235">
        <f>ROUND((E234*D235),4)</f>
        <v>0</v>
      </c>
    </row>
    <row r="236" spans="1:5" x14ac:dyDescent="0.25">
      <c r="A236" s="2" t="s">
        <v>240</v>
      </c>
      <c r="B236" t="s">
        <v>11</v>
      </c>
      <c r="C236" t="s">
        <v>11</v>
      </c>
      <c r="D236" t="s">
        <v>11</v>
      </c>
      <c r="E236">
        <f>SUM(E234:E235)</f>
        <v>16.7179</v>
      </c>
    </row>
    <row r="238" spans="1:5" x14ac:dyDescent="0.25">
      <c r="A238" s="2" t="s">
        <v>318</v>
      </c>
      <c r="B238" t="s">
        <v>66</v>
      </c>
    </row>
    <row r="239" spans="1:5" ht="30" x14ac:dyDescent="0.25">
      <c r="A239" s="2" t="s">
        <v>319</v>
      </c>
    </row>
    <row r="240" spans="1:5" x14ac:dyDescent="0.25">
      <c r="A240" s="2" t="s">
        <v>227</v>
      </c>
    </row>
    <row r="242" spans="1:5" x14ac:dyDescent="0.25">
      <c r="A242" s="2" t="s">
        <v>228</v>
      </c>
      <c r="B242" t="s">
        <v>229</v>
      </c>
      <c r="C242" t="s">
        <v>230</v>
      </c>
      <c r="D242" t="s">
        <v>231</v>
      </c>
      <c r="E242" t="s">
        <v>232</v>
      </c>
    </row>
    <row r="243" spans="1:5" x14ac:dyDescent="0.25">
      <c r="A243" s="2" t="s">
        <v>291</v>
      </c>
      <c r="B243" t="s">
        <v>234</v>
      </c>
      <c r="C243">
        <v>0.1</v>
      </c>
      <c r="D243">
        <v>4.7699999999999996</v>
      </c>
      <c r="E243">
        <f>ROUND((C243*D243),4)</f>
        <v>0.47699999999999998</v>
      </c>
    </row>
    <row r="244" spans="1:5" x14ac:dyDescent="0.25">
      <c r="A244" s="2" t="s">
        <v>292</v>
      </c>
      <c r="B244" t="s">
        <v>234</v>
      </c>
      <c r="C244">
        <v>0.1</v>
      </c>
      <c r="D244">
        <v>6.49</v>
      </c>
      <c r="E244">
        <f>ROUND((C244*D244),4)</f>
        <v>0.64900000000000002</v>
      </c>
    </row>
    <row r="245" spans="1:5" x14ac:dyDescent="0.25">
      <c r="A245" s="2" t="s">
        <v>237</v>
      </c>
      <c r="B245" t="s">
        <v>11</v>
      </c>
      <c r="C245" t="s">
        <v>11</v>
      </c>
      <c r="D245" t="s">
        <v>11</v>
      </c>
      <c r="E245">
        <f>SUM(E243:E244)</f>
        <v>1.1259999999999999</v>
      </c>
    </row>
    <row r="247" spans="1:5" x14ac:dyDescent="0.25">
      <c r="A247" s="2" t="s">
        <v>244</v>
      </c>
      <c r="B247" t="s">
        <v>229</v>
      </c>
      <c r="C247" t="s">
        <v>230</v>
      </c>
      <c r="D247" t="s">
        <v>231</v>
      </c>
      <c r="E247" t="s">
        <v>232</v>
      </c>
    </row>
    <row r="248" spans="1:5" ht="30" x14ac:dyDescent="0.25">
      <c r="A248" s="2" t="s">
        <v>320</v>
      </c>
      <c r="B248" t="s">
        <v>259</v>
      </c>
      <c r="C248">
        <v>1</v>
      </c>
      <c r="D248">
        <v>0.17</v>
      </c>
      <c r="E248">
        <f>ROUND((C248*D248),4)</f>
        <v>0.17</v>
      </c>
    </row>
    <row r="249" spans="1:5" x14ac:dyDescent="0.25">
      <c r="A249" s="2" t="s">
        <v>237</v>
      </c>
      <c r="B249" t="s">
        <v>11</v>
      </c>
      <c r="C249" t="s">
        <v>11</v>
      </c>
      <c r="D249" t="s">
        <v>11</v>
      </c>
      <c r="E249">
        <f>SUM(E248:E248)</f>
        <v>0.17</v>
      </c>
    </row>
    <row r="251" spans="1:5" x14ac:dyDescent="0.25">
      <c r="A251" s="2" t="s">
        <v>238</v>
      </c>
      <c r="B251" t="s">
        <v>11</v>
      </c>
      <c r="C251" t="s">
        <v>11</v>
      </c>
      <c r="D251" t="s">
        <v>11</v>
      </c>
      <c r="E251">
        <f>E245+E249</f>
        <v>1.2959999999999998</v>
      </c>
    </row>
    <row r="252" spans="1:5" x14ac:dyDescent="0.25">
      <c r="A252" s="2" t="s">
        <v>239</v>
      </c>
      <c r="B252" t="s">
        <v>11</v>
      </c>
      <c r="C252" t="s">
        <v>11</v>
      </c>
      <c r="D252" s="256">
        <v>0</v>
      </c>
      <c r="E252">
        <f>ROUND((E251*D252),4)</f>
        <v>0</v>
      </c>
    </row>
    <row r="253" spans="1:5" x14ac:dyDescent="0.25">
      <c r="A253" s="2" t="s">
        <v>240</v>
      </c>
      <c r="B253" t="s">
        <v>11</v>
      </c>
      <c r="C253" t="s">
        <v>11</v>
      </c>
      <c r="D253" t="s">
        <v>11</v>
      </c>
      <c r="E253">
        <f>SUM(E251:E252)</f>
        <v>1.2959999999999998</v>
      </c>
    </row>
    <row r="255" spans="1:5" x14ac:dyDescent="0.25">
      <c r="A255" s="2" t="s">
        <v>321</v>
      </c>
      <c r="B255" t="s">
        <v>70</v>
      </c>
    </row>
    <row r="256" spans="1:5" ht="30" x14ac:dyDescent="0.25">
      <c r="A256" s="2" t="s">
        <v>322</v>
      </c>
    </row>
    <row r="257" spans="1:5" x14ac:dyDescent="0.25">
      <c r="A257" s="2" t="s">
        <v>227</v>
      </c>
    </row>
    <row r="259" spans="1:5" x14ac:dyDescent="0.25">
      <c r="A259" s="2" t="s">
        <v>228</v>
      </c>
      <c r="B259" t="s">
        <v>229</v>
      </c>
      <c r="C259" t="s">
        <v>230</v>
      </c>
      <c r="D259" t="s">
        <v>231</v>
      </c>
      <c r="E259" t="s">
        <v>232</v>
      </c>
    </row>
    <row r="260" spans="1:5" x14ac:dyDescent="0.25">
      <c r="A260" s="2" t="s">
        <v>291</v>
      </c>
      <c r="B260" t="s">
        <v>234</v>
      </c>
      <c r="C260">
        <v>0.1</v>
      </c>
      <c r="D260">
        <v>4.7699999999999996</v>
      </c>
      <c r="E260">
        <f>ROUND((C260*D260),4)</f>
        <v>0.47699999999999998</v>
      </c>
    </row>
    <row r="261" spans="1:5" x14ac:dyDescent="0.25">
      <c r="A261" s="2" t="s">
        <v>292</v>
      </c>
      <c r="B261" t="s">
        <v>234</v>
      </c>
      <c r="C261">
        <v>0.1</v>
      </c>
      <c r="D261">
        <v>6.49</v>
      </c>
      <c r="E261">
        <f>ROUND((C261*D261),4)</f>
        <v>0.64900000000000002</v>
      </c>
    </row>
    <row r="262" spans="1:5" x14ac:dyDescent="0.25">
      <c r="A262" s="2" t="s">
        <v>237</v>
      </c>
      <c r="B262" t="s">
        <v>11</v>
      </c>
      <c r="C262" t="s">
        <v>11</v>
      </c>
      <c r="D262" t="s">
        <v>11</v>
      </c>
      <c r="E262">
        <f>SUM(E260:E261)</f>
        <v>1.1259999999999999</v>
      </c>
    </row>
    <row r="264" spans="1:5" x14ac:dyDescent="0.25">
      <c r="A264" s="2" t="s">
        <v>244</v>
      </c>
      <c r="B264" t="s">
        <v>229</v>
      </c>
      <c r="C264" t="s">
        <v>230</v>
      </c>
      <c r="D264" t="s">
        <v>231</v>
      </c>
      <c r="E264" t="s">
        <v>232</v>
      </c>
    </row>
    <row r="265" spans="1:5" ht="30" x14ac:dyDescent="0.25">
      <c r="A265" s="2" t="s">
        <v>323</v>
      </c>
      <c r="B265" t="s">
        <v>259</v>
      </c>
      <c r="C265">
        <v>1</v>
      </c>
      <c r="D265">
        <v>0.32</v>
      </c>
      <c r="E265">
        <f>ROUND((C265*D265),4)</f>
        <v>0.32</v>
      </c>
    </row>
    <row r="266" spans="1:5" x14ac:dyDescent="0.25">
      <c r="A266" s="2" t="s">
        <v>237</v>
      </c>
      <c r="B266" t="s">
        <v>11</v>
      </c>
      <c r="C266" t="s">
        <v>11</v>
      </c>
      <c r="D266" t="s">
        <v>11</v>
      </c>
      <c r="E266">
        <f>SUM(E265:E265)</f>
        <v>0.32</v>
      </c>
    </row>
    <row r="268" spans="1:5" x14ac:dyDescent="0.25">
      <c r="A268" s="2" t="s">
        <v>238</v>
      </c>
      <c r="B268" t="s">
        <v>11</v>
      </c>
      <c r="C268" t="s">
        <v>11</v>
      </c>
      <c r="D268" t="s">
        <v>11</v>
      </c>
      <c r="E268">
        <f>E262+E266</f>
        <v>1.446</v>
      </c>
    </row>
    <row r="269" spans="1:5" x14ac:dyDescent="0.25">
      <c r="A269" s="2" t="s">
        <v>239</v>
      </c>
      <c r="B269" t="s">
        <v>11</v>
      </c>
      <c r="C269" t="s">
        <v>11</v>
      </c>
      <c r="D269" s="256">
        <v>0</v>
      </c>
      <c r="E269">
        <f>ROUND((E268*D269),4)</f>
        <v>0</v>
      </c>
    </row>
    <row r="270" spans="1:5" x14ac:dyDescent="0.25">
      <c r="A270" s="2" t="s">
        <v>240</v>
      </c>
      <c r="B270" t="s">
        <v>11</v>
      </c>
      <c r="C270" t="s">
        <v>11</v>
      </c>
      <c r="D270" t="s">
        <v>11</v>
      </c>
      <c r="E270">
        <f>SUM(E268:E269)</f>
        <v>1.446</v>
      </c>
    </row>
    <row r="272" spans="1:5" x14ac:dyDescent="0.25">
      <c r="A272" s="2" t="s">
        <v>225</v>
      </c>
      <c r="B272" t="s">
        <v>74</v>
      </c>
    </row>
    <row r="273" spans="1:5" x14ac:dyDescent="0.25">
      <c r="A273" s="2" t="s">
        <v>324</v>
      </c>
    </row>
    <row r="274" spans="1:5" x14ac:dyDescent="0.25">
      <c r="A274" s="2" t="s">
        <v>227</v>
      </c>
    </row>
    <row r="276" spans="1:5" x14ac:dyDescent="0.25">
      <c r="A276" s="2" t="s">
        <v>228</v>
      </c>
      <c r="B276" t="s">
        <v>229</v>
      </c>
      <c r="C276" t="s">
        <v>230</v>
      </c>
      <c r="D276" t="s">
        <v>231</v>
      </c>
      <c r="E276" t="s">
        <v>232</v>
      </c>
    </row>
    <row r="277" spans="1:5" x14ac:dyDescent="0.25">
      <c r="A277" s="2" t="s">
        <v>316</v>
      </c>
      <c r="B277" t="s">
        <v>234</v>
      </c>
      <c r="C277">
        <v>0.02</v>
      </c>
      <c r="D277">
        <v>8.66</v>
      </c>
      <c r="E277">
        <f>ROUND((C277*D277),4)</f>
        <v>0.17319999999999999</v>
      </c>
    </row>
    <row r="278" spans="1:5" x14ac:dyDescent="0.25">
      <c r="A278" s="2" t="s">
        <v>237</v>
      </c>
      <c r="B278" t="s">
        <v>11</v>
      </c>
      <c r="C278" t="s">
        <v>11</v>
      </c>
      <c r="D278" t="s">
        <v>11</v>
      </c>
      <c r="E278">
        <f>SUM(E277:E277)</f>
        <v>0.17319999999999999</v>
      </c>
    </row>
    <row r="280" spans="1:5" x14ac:dyDescent="0.25">
      <c r="A280" s="2" t="s">
        <v>244</v>
      </c>
      <c r="B280" t="s">
        <v>229</v>
      </c>
      <c r="C280" t="s">
        <v>230</v>
      </c>
      <c r="D280" t="s">
        <v>231</v>
      </c>
      <c r="E280" t="s">
        <v>232</v>
      </c>
    </row>
    <row r="281" spans="1:5" x14ac:dyDescent="0.25">
      <c r="A281" s="2" t="s">
        <v>258</v>
      </c>
      <c r="B281" t="s">
        <v>259</v>
      </c>
      <c r="C281">
        <v>5.8E-5</v>
      </c>
      <c r="D281">
        <v>6.93</v>
      </c>
      <c r="E281">
        <f t="shared" ref="E281:E292" si="3">ROUND((C281*D281),4)</f>
        <v>4.0000000000000002E-4</v>
      </c>
    </row>
    <row r="282" spans="1:5" ht="30" x14ac:dyDescent="0.25">
      <c r="A282" s="2" t="s">
        <v>260</v>
      </c>
      <c r="B282" t="s">
        <v>261</v>
      </c>
      <c r="C282">
        <v>2.7599999999999999E-4</v>
      </c>
      <c r="D282">
        <v>33.270000000000003</v>
      </c>
      <c r="E282">
        <f t="shared" si="3"/>
        <v>9.1999999999999998E-3</v>
      </c>
    </row>
    <row r="283" spans="1:5" ht="30" x14ac:dyDescent="0.25">
      <c r="A283" s="2" t="s">
        <v>325</v>
      </c>
      <c r="B283" t="s">
        <v>259</v>
      </c>
      <c r="C283">
        <v>1</v>
      </c>
      <c r="D283">
        <v>0.2</v>
      </c>
      <c r="E283">
        <f t="shared" si="3"/>
        <v>0.2</v>
      </c>
    </row>
    <row r="284" spans="1:5" x14ac:dyDescent="0.25">
      <c r="A284" s="2" t="s">
        <v>262</v>
      </c>
      <c r="B284" t="s">
        <v>259</v>
      </c>
      <c r="C284">
        <v>2.7599999999999999E-4</v>
      </c>
      <c r="D284">
        <v>27.73</v>
      </c>
      <c r="E284">
        <f t="shared" si="3"/>
        <v>7.7000000000000002E-3</v>
      </c>
    </row>
    <row r="285" spans="1:5" x14ac:dyDescent="0.25">
      <c r="A285" s="2" t="s">
        <v>263</v>
      </c>
      <c r="B285" t="s">
        <v>259</v>
      </c>
      <c r="C285">
        <v>2.7599999999999999E-4</v>
      </c>
      <c r="D285">
        <v>11.73</v>
      </c>
      <c r="E285">
        <f t="shared" si="3"/>
        <v>3.2000000000000002E-3</v>
      </c>
    </row>
    <row r="286" spans="1:5" ht="30" x14ac:dyDescent="0.25">
      <c r="A286" s="2" t="s">
        <v>264</v>
      </c>
      <c r="B286" t="s">
        <v>259</v>
      </c>
      <c r="C286">
        <v>5.8E-5</v>
      </c>
      <c r="D286">
        <v>93.94</v>
      </c>
      <c r="E286">
        <f t="shared" si="3"/>
        <v>5.4000000000000003E-3</v>
      </c>
    </row>
    <row r="287" spans="1:5" ht="45" x14ac:dyDescent="0.25">
      <c r="A287" s="2" t="s">
        <v>267</v>
      </c>
      <c r="B287" t="s">
        <v>259</v>
      </c>
      <c r="C287">
        <v>5.8E-5</v>
      </c>
      <c r="D287">
        <v>16</v>
      </c>
      <c r="E287">
        <f t="shared" si="3"/>
        <v>8.9999999999999998E-4</v>
      </c>
    </row>
    <row r="288" spans="1:5" ht="30" x14ac:dyDescent="0.25">
      <c r="A288" s="2" t="s">
        <v>268</v>
      </c>
      <c r="B288" t="s">
        <v>261</v>
      </c>
      <c r="C288">
        <v>2.7599999999999999E-4</v>
      </c>
      <c r="D288">
        <v>8.9</v>
      </c>
      <c r="E288">
        <f t="shared" si="3"/>
        <v>2.5000000000000001E-3</v>
      </c>
    </row>
    <row r="289" spans="1:5" ht="30" x14ac:dyDescent="0.25">
      <c r="A289" s="2" t="s">
        <v>276</v>
      </c>
      <c r="B289" t="s">
        <v>234</v>
      </c>
      <c r="C289">
        <v>0.02</v>
      </c>
      <c r="D289">
        <v>0.6</v>
      </c>
      <c r="E289">
        <f t="shared" si="3"/>
        <v>1.2E-2</v>
      </c>
    </row>
    <row r="290" spans="1:5" ht="30" x14ac:dyDescent="0.25">
      <c r="A290" s="2" t="s">
        <v>277</v>
      </c>
      <c r="B290" t="s">
        <v>234</v>
      </c>
      <c r="C290">
        <v>0.02</v>
      </c>
      <c r="D290">
        <v>0.7</v>
      </c>
      <c r="E290">
        <f t="shared" si="3"/>
        <v>1.4E-2</v>
      </c>
    </row>
    <row r="291" spans="1:5" ht="30" x14ac:dyDescent="0.25">
      <c r="A291" s="2" t="s">
        <v>278</v>
      </c>
      <c r="B291" t="s">
        <v>234</v>
      </c>
      <c r="C291">
        <v>0.02</v>
      </c>
      <c r="D291">
        <v>0.09</v>
      </c>
      <c r="E291">
        <f t="shared" si="3"/>
        <v>1.8E-3</v>
      </c>
    </row>
    <row r="292" spans="1:5" ht="30" x14ac:dyDescent="0.25">
      <c r="A292" s="2" t="s">
        <v>279</v>
      </c>
      <c r="B292" t="s">
        <v>234</v>
      </c>
      <c r="C292">
        <v>0.02</v>
      </c>
      <c r="D292">
        <v>0.04</v>
      </c>
      <c r="E292">
        <f t="shared" si="3"/>
        <v>8.0000000000000004E-4</v>
      </c>
    </row>
    <row r="293" spans="1:5" x14ac:dyDescent="0.25">
      <c r="A293" s="2" t="s">
        <v>237</v>
      </c>
      <c r="B293" t="s">
        <v>11</v>
      </c>
      <c r="C293" t="s">
        <v>11</v>
      </c>
      <c r="D293" t="s">
        <v>11</v>
      </c>
      <c r="E293">
        <f>SUM(E281:E292)</f>
        <v>0.25790000000000007</v>
      </c>
    </row>
    <row r="295" spans="1:5" x14ac:dyDescent="0.25">
      <c r="A295" s="2" t="s">
        <v>238</v>
      </c>
      <c r="B295" t="s">
        <v>11</v>
      </c>
      <c r="C295" t="s">
        <v>11</v>
      </c>
      <c r="D295" t="s">
        <v>11</v>
      </c>
      <c r="E295">
        <f>E278+E293</f>
        <v>0.43110000000000004</v>
      </c>
    </row>
    <row r="296" spans="1:5" x14ac:dyDescent="0.25">
      <c r="A296" s="2" t="s">
        <v>239</v>
      </c>
      <c r="B296" t="s">
        <v>11</v>
      </c>
      <c r="C296" t="s">
        <v>11</v>
      </c>
      <c r="D296" s="256">
        <v>0</v>
      </c>
      <c r="E296">
        <f>ROUND((E295*D296),4)</f>
        <v>0</v>
      </c>
    </row>
    <row r="297" spans="1:5" x14ac:dyDescent="0.25">
      <c r="A297" s="2" t="s">
        <v>240</v>
      </c>
      <c r="B297" t="s">
        <v>11</v>
      </c>
      <c r="C297" t="s">
        <v>11</v>
      </c>
      <c r="D297" t="s">
        <v>11</v>
      </c>
      <c r="E297">
        <f>SUM(E295:E296)</f>
        <v>0.43110000000000004</v>
      </c>
    </row>
    <row r="299" spans="1:5" x14ac:dyDescent="0.25">
      <c r="A299" s="2" t="s">
        <v>326</v>
      </c>
      <c r="B299" t="s">
        <v>77</v>
      </c>
    </row>
    <row r="300" spans="1:5" x14ac:dyDescent="0.25">
      <c r="A300" s="2" t="s">
        <v>327</v>
      </c>
    </row>
    <row r="301" spans="1:5" x14ac:dyDescent="0.25">
      <c r="A301" s="2" t="s">
        <v>227</v>
      </c>
    </row>
    <row r="303" spans="1:5" x14ac:dyDescent="0.25">
      <c r="A303" s="2" t="s">
        <v>244</v>
      </c>
      <c r="B303" t="s">
        <v>229</v>
      </c>
      <c r="C303" t="s">
        <v>230</v>
      </c>
      <c r="D303" t="s">
        <v>231</v>
      </c>
      <c r="E303" t="s">
        <v>232</v>
      </c>
    </row>
    <row r="304" spans="1:5" ht="30" x14ac:dyDescent="0.25">
      <c r="A304" s="2" t="s">
        <v>328</v>
      </c>
      <c r="B304" t="s">
        <v>259</v>
      </c>
      <c r="C304">
        <v>1</v>
      </c>
      <c r="D304">
        <v>2.36</v>
      </c>
      <c r="E304">
        <f>ROUND((C304*D304),4)</f>
        <v>2.36</v>
      </c>
    </row>
    <row r="305" spans="1:5" x14ac:dyDescent="0.25">
      <c r="A305" s="2" t="s">
        <v>237</v>
      </c>
      <c r="B305" t="s">
        <v>11</v>
      </c>
      <c r="C305" t="s">
        <v>11</v>
      </c>
      <c r="D305" t="s">
        <v>11</v>
      </c>
      <c r="E305">
        <f>SUM(E304:E304)</f>
        <v>2.36</v>
      </c>
    </row>
    <row r="307" spans="1:5" x14ac:dyDescent="0.25">
      <c r="A307" s="2" t="s">
        <v>238</v>
      </c>
      <c r="B307" t="s">
        <v>11</v>
      </c>
      <c r="C307" t="s">
        <v>11</v>
      </c>
      <c r="D307" t="s">
        <v>11</v>
      </c>
      <c r="E307">
        <f>E305</f>
        <v>2.36</v>
      </c>
    </row>
    <row r="308" spans="1:5" x14ac:dyDescent="0.25">
      <c r="A308" s="2" t="s">
        <v>239</v>
      </c>
      <c r="B308" t="s">
        <v>11</v>
      </c>
      <c r="C308" t="s">
        <v>11</v>
      </c>
      <c r="D308" s="256">
        <v>0</v>
      </c>
      <c r="E308">
        <f>ROUND((E307*D308),4)</f>
        <v>0</v>
      </c>
    </row>
    <row r="309" spans="1:5" x14ac:dyDescent="0.25">
      <c r="A309" s="2" t="s">
        <v>240</v>
      </c>
      <c r="B309" t="s">
        <v>11</v>
      </c>
      <c r="C309" t="s">
        <v>11</v>
      </c>
      <c r="D309" t="s">
        <v>11</v>
      </c>
      <c r="E309">
        <f>SUM(E307:E308)</f>
        <v>2.36</v>
      </c>
    </row>
    <row r="311" spans="1:5" x14ac:dyDescent="0.25">
      <c r="A311" s="2" t="s">
        <v>329</v>
      </c>
      <c r="B311" t="s">
        <v>81</v>
      </c>
    </row>
    <row r="312" spans="1:5" ht="30" x14ac:dyDescent="0.25">
      <c r="A312" s="2" t="s">
        <v>330</v>
      </c>
    </row>
    <row r="313" spans="1:5" x14ac:dyDescent="0.25">
      <c r="A313" s="2" t="s">
        <v>315</v>
      </c>
    </row>
    <row r="315" spans="1:5" x14ac:dyDescent="0.25">
      <c r="A315" s="2" t="s">
        <v>228</v>
      </c>
      <c r="B315" t="s">
        <v>229</v>
      </c>
      <c r="C315" t="s">
        <v>230</v>
      </c>
      <c r="D315" t="s">
        <v>231</v>
      </c>
      <c r="E315" t="s">
        <v>232</v>
      </c>
    </row>
    <row r="316" spans="1:5" x14ac:dyDescent="0.25">
      <c r="A316" s="2" t="s">
        <v>299</v>
      </c>
      <c r="B316" t="s">
        <v>234</v>
      </c>
      <c r="C316">
        <v>6.0999999999999999E-2</v>
      </c>
      <c r="D316">
        <v>11.48</v>
      </c>
      <c r="E316">
        <f>ROUND((C316*D316),4)</f>
        <v>0.70030000000000003</v>
      </c>
    </row>
    <row r="317" spans="1:5" x14ac:dyDescent="0.25">
      <c r="A317" s="2" t="s">
        <v>255</v>
      </c>
      <c r="B317" t="s">
        <v>234</v>
      </c>
      <c r="C317">
        <v>6.0999999999999999E-2</v>
      </c>
      <c r="D317">
        <v>7.68</v>
      </c>
      <c r="E317">
        <f>ROUND((C317*D317),4)</f>
        <v>0.46850000000000003</v>
      </c>
    </row>
    <row r="318" spans="1:5" x14ac:dyDescent="0.25">
      <c r="A318" s="2" t="s">
        <v>237</v>
      </c>
      <c r="B318" t="s">
        <v>11</v>
      </c>
      <c r="C318" t="s">
        <v>11</v>
      </c>
      <c r="D318" t="s">
        <v>11</v>
      </c>
      <c r="E318">
        <f>SUM(E316:E317)</f>
        <v>1.1688000000000001</v>
      </c>
    </row>
    <row r="320" spans="1:5" x14ac:dyDescent="0.25">
      <c r="A320" s="2" t="s">
        <v>244</v>
      </c>
      <c r="B320" t="s">
        <v>229</v>
      </c>
      <c r="C320" t="s">
        <v>230</v>
      </c>
      <c r="D320" t="s">
        <v>231</v>
      </c>
      <c r="E320" t="s">
        <v>232</v>
      </c>
    </row>
    <row r="321" spans="1:5" x14ac:dyDescent="0.25">
      <c r="A321" s="2" t="s">
        <v>258</v>
      </c>
      <c r="B321" t="s">
        <v>259</v>
      </c>
      <c r="C321">
        <v>3.5379999999999998E-4</v>
      </c>
      <c r="D321">
        <v>6.93</v>
      </c>
      <c r="E321">
        <f t="shared" ref="E321:E333" si="4">ROUND((C321*D321),4)</f>
        <v>2.5000000000000001E-3</v>
      </c>
    </row>
    <row r="322" spans="1:5" ht="30" x14ac:dyDescent="0.25">
      <c r="A322" s="2" t="s">
        <v>260</v>
      </c>
      <c r="B322" t="s">
        <v>261</v>
      </c>
      <c r="C322">
        <v>1.6835999999999999E-3</v>
      </c>
      <c r="D322">
        <v>33.270000000000003</v>
      </c>
      <c r="E322">
        <f t="shared" si="4"/>
        <v>5.6000000000000001E-2</v>
      </c>
    </row>
    <row r="323" spans="1:5" ht="30" x14ac:dyDescent="0.25">
      <c r="A323" s="2" t="s">
        <v>331</v>
      </c>
      <c r="B323" t="s">
        <v>270</v>
      </c>
      <c r="C323">
        <v>1</v>
      </c>
      <c r="D323">
        <v>1.54</v>
      </c>
      <c r="E323">
        <f t="shared" si="4"/>
        <v>1.54</v>
      </c>
    </row>
    <row r="324" spans="1:5" x14ac:dyDescent="0.25">
      <c r="A324" s="2" t="s">
        <v>262</v>
      </c>
      <c r="B324" t="s">
        <v>259</v>
      </c>
      <c r="C324">
        <v>1.6835999999999999E-3</v>
      </c>
      <c r="D324">
        <v>27.73</v>
      </c>
      <c r="E324">
        <f t="shared" si="4"/>
        <v>4.6699999999999998E-2</v>
      </c>
    </row>
    <row r="325" spans="1:5" x14ac:dyDescent="0.25">
      <c r="A325" s="2" t="s">
        <v>263</v>
      </c>
      <c r="B325" t="s">
        <v>259</v>
      </c>
      <c r="C325">
        <v>1.6835999999999999E-3</v>
      </c>
      <c r="D325">
        <v>11.73</v>
      </c>
      <c r="E325">
        <f t="shared" si="4"/>
        <v>1.9699999999999999E-2</v>
      </c>
    </row>
    <row r="326" spans="1:5" ht="30" x14ac:dyDescent="0.25">
      <c r="A326" s="2" t="s">
        <v>264</v>
      </c>
      <c r="B326" t="s">
        <v>259</v>
      </c>
      <c r="C326">
        <v>3.5379999999999998E-4</v>
      </c>
      <c r="D326">
        <v>93.94</v>
      </c>
      <c r="E326">
        <f t="shared" si="4"/>
        <v>3.32E-2</v>
      </c>
    </row>
    <row r="327" spans="1:5" ht="45" x14ac:dyDescent="0.25">
      <c r="A327" s="2" t="s">
        <v>267</v>
      </c>
      <c r="B327" t="s">
        <v>259</v>
      </c>
      <c r="C327">
        <v>3.5379999999999998E-4</v>
      </c>
      <c r="D327">
        <v>16</v>
      </c>
      <c r="E327">
        <f t="shared" si="4"/>
        <v>5.7000000000000002E-3</v>
      </c>
    </row>
    <row r="328" spans="1:5" ht="30" x14ac:dyDescent="0.25">
      <c r="A328" s="2" t="s">
        <v>332</v>
      </c>
      <c r="B328" t="s">
        <v>259</v>
      </c>
      <c r="C328">
        <v>1.12E-2</v>
      </c>
      <c r="D328">
        <v>0.81</v>
      </c>
      <c r="E328">
        <f t="shared" si="4"/>
        <v>9.1000000000000004E-3</v>
      </c>
    </row>
    <row r="329" spans="1:5" ht="30" x14ac:dyDescent="0.25">
      <c r="A329" s="2" t="s">
        <v>268</v>
      </c>
      <c r="B329" t="s">
        <v>261</v>
      </c>
      <c r="C329">
        <v>1.6835999999999999E-3</v>
      </c>
      <c r="D329">
        <v>8.9</v>
      </c>
      <c r="E329">
        <f t="shared" si="4"/>
        <v>1.4999999999999999E-2</v>
      </c>
    </row>
    <row r="330" spans="1:5" ht="30" x14ac:dyDescent="0.25">
      <c r="A330" s="2" t="s">
        <v>276</v>
      </c>
      <c r="B330" t="s">
        <v>234</v>
      </c>
      <c r="C330">
        <v>0.122</v>
      </c>
      <c r="D330">
        <v>0.6</v>
      </c>
      <c r="E330">
        <f t="shared" si="4"/>
        <v>7.3200000000000001E-2</v>
      </c>
    </row>
    <row r="331" spans="1:5" ht="30" x14ac:dyDescent="0.25">
      <c r="A331" s="2" t="s">
        <v>277</v>
      </c>
      <c r="B331" t="s">
        <v>234</v>
      </c>
      <c r="C331">
        <v>0.122</v>
      </c>
      <c r="D331">
        <v>0.7</v>
      </c>
      <c r="E331">
        <f t="shared" si="4"/>
        <v>8.5400000000000004E-2</v>
      </c>
    </row>
    <row r="332" spans="1:5" ht="30" x14ac:dyDescent="0.25">
      <c r="A332" s="2" t="s">
        <v>278</v>
      </c>
      <c r="B332" t="s">
        <v>234</v>
      </c>
      <c r="C332">
        <v>0.122</v>
      </c>
      <c r="D332">
        <v>0.09</v>
      </c>
      <c r="E332">
        <f t="shared" si="4"/>
        <v>1.0999999999999999E-2</v>
      </c>
    </row>
    <row r="333" spans="1:5" ht="30" x14ac:dyDescent="0.25">
      <c r="A333" s="2" t="s">
        <v>279</v>
      </c>
      <c r="B333" t="s">
        <v>234</v>
      </c>
      <c r="C333">
        <v>0.122</v>
      </c>
      <c r="D333">
        <v>0.04</v>
      </c>
      <c r="E333">
        <f t="shared" si="4"/>
        <v>4.8999999999999998E-3</v>
      </c>
    </row>
    <row r="334" spans="1:5" x14ac:dyDescent="0.25">
      <c r="A334" s="2" t="s">
        <v>237</v>
      </c>
      <c r="B334" t="s">
        <v>11</v>
      </c>
      <c r="C334" t="s">
        <v>11</v>
      </c>
      <c r="D334" t="s">
        <v>11</v>
      </c>
      <c r="E334">
        <f>SUM(E321:E333)</f>
        <v>1.9023999999999996</v>
      </c>
    </row>
    <row r="336" spans="1:5" x14ac:dyDescent="0.25">
      <c r="A336" s="2" t="s">
        <v>238</v>
      </c>
      <c r="B336" t="s">
        <v>11</v>
      </c>
      <c r="C336" t="s">
        <v>11</v>
      </c>
      <c r="D336" t="s">
        <v>11</v>
      </c>
      <c r="E336">
        <f>E318+E334</f>
        <v>3.0711999999999997</v>
      </c>
    </row>
    <row r="337" spans="1:5" x14ac:dyDescent="0.25">
      <c r="A337" s="2" t="s">
        <v>239</v>
      </c>
      <c r="B337" t="s">
        <v>11</v>
      </c>
      <c r="C337" t="s">
        <v>11</v>
      </c>
      <c r="D337" s="256">
        <v>0</v>
      </c>
      <c r="E337">
        <f>ROUND((E336*D337),4)</f>
        <v>0</v>
      </c>
    </row>
    <row r="338" spans="1:5" x14ac:dyDescent="0.25">
      <c r="A338" s="2" t="s">
        <v>240</v>
      </c>
      <c r="B338" t="s">
        <v>11</v>
      </c>
      <c r="C338" t="s">
        <v>11</v>
      </c>
      <c r="D338" t="s">
        <v>11</v>
      </c>
      <c r="E338">
        <f>SUM(E336:E337)</f>
        <v>3.0711999999999997</v>
      </c>
    </row>
    <row r="340" spans="1:5" x14ac:dyDescent="0.25">
      <c r="A340" s="2" t="s">
        <v>225</v>
      </c>
      <c r="B340" t="s">
        <v>85</v>
      </c>
    </row>
    <row r="341" spans="1:5" x14ac:dyDescent="0.25">
      <c r="A341" s="2" t="s">
        <v>333</v>
      </c>
    </row>
    <row r="342" spans="1:5" x14ac:dyDescent="0.25">
      <c r="A342" s="2" t="s">
        <v>227</v>
      </c>
    </row>
    <row r="344" spans="1:5" x14ac:dyDescent="0.25">
      <c r="A344" s="2" t="s">
        <v>228</v>
      </c>
      <c r="B344" t="s">
        <v>229</v>
      </c>
      <c r="C344" t="s">
        <v>230</v>
      </c>
      <c r="D344" t="s">
        <v>231</v>
      </c>
      <c r="E344" t="s">
        <v>232</v>
      </c>
    </row>
    <row r="345" spans="1:5" x14ac:dyDescent="0.25">
      <c r="A345" s="2" t="s">
        <v>316</v>
      </c>
      <c r="B345" t="s">
        <v>234</v>
      </c>
      <c r="C345">
        <v>0.02</v>
      </c>
      <c r="D345">
        <v>8.66</v>
      </c>
      <c r="E345">
        <f>ROUND((C345*D345),4)</f>
        <v>0.17319999999999999</v>
      </c>
    </row>
    <row r="346" spans="1:5" x14ac:dyDescent="0.25">
      <c r="A346" s="2" t="s">
        <v>237</v>
      </c>
      <c r="B346" t="s">
        <v>11</v>
      </c>
      <c r="C346" t="s">
        <v>11</v>
      </c>
      <c r="D346" t="s">
        <v>11</v>
      </c>
      <c r="E346">
        <f>SUM(E345:E345)</f>
        <v>0.17319999999999999</v>
      </c>
    </row>
    <row r="348" spans="1:5" x14ac:dyDescent="0.25">
      <c r="A348" s="2" t="s">
        <v>244</v>
      </c>
      <c r="B348" t="s">
        <v>229</v>
      </c>
      <c r="C348" t="s">
        <v>230</v>
      </c>
      <c r="D348" t="s">
        <v>231</v>
      </c>
      <c r="E348" t="s">
        <v>232</v>
      </c>
    </row>
    <row r="349" spans="1:5" x14ac:dyDescent="0.25">
      <c r="A349" s="2" t="s">
        <v>258</v>
      </c>
      <c r="B349" t="s">
        <v>259</v>
      </c>
      <c r="C349">
        <v>5.8E-5</v>
      </c>
      <c r="D349">
        <v>6.93</v>
      </c>
      <c r="E349">
        <f t="shared" ref="E349:E360" si="5">ROUND((C349*D349),4)</f>
        <v>4.0000000000000002E-4</v>
      </c>
    </row>
    <row r="350" spans="1:5" ht="30" x14ac:dyDescent="0.25">
      <c r="A350" s="2" t="s">
        <v>260</v>
      </c>
      <c r="B350" t="s">
        <v>261</v>
      </c>
      <c r="C350">
        <v>2.7599999999999999E-4</v>
      </c>
      <c r="D350">
        <v>33.270000000000003</v>
      </c>
      <c r="E350">
        <f t="shared" si="5"/>
        <v>9.1999999999999998E-3</v>
      </c>
    </row>
    <row r="351" spans="1:5" x14ac:dyDescent="0.25">
      <c r="A351" s="2" t="s">
        <v>262</v>
      </c>
      <c r="B351" t="s">
        <v>259</v>
      </c>
      <c r="C351">
        <v>2.7599999999999999E-4</v>
      </c>
      <c r="D351">
        <v>27.73</v>
      </c>
      <c r="E351">
        <f t="shared" si="5"/>
        <v>7.7000000000000002E-3</v>
      </c>
    </row>
    <row r="352" spans="1:5" x14ac:dyDescent="0.25">
      <c r="A352" s="2" t="s">
        <v>263</v>
      </c>
      <c r="B352" t="s">
        <v>259</v>
      </c>
      <c r="C352">
        <v>2.7599999999999999E-4</v>
      </c>
      <c r="D352">
        <v>11.73</v>
      </c>
      <c r="E352">
        <f t="shared" si="5"/>
        <v>3.2000000000000002E-3</v>
      </c>
    </row>
    <row r="353" spans="1:5" ht="30" x14ac:dyDescent="0.25">
      <c r="A353" s="2" t="s">
        <v>264</v>
      </c>
      <c r="B353" t="s">
        <v>259</v>
      </c>
      <c r="C353">
        <v>5.8E-5</v>
      </c>
      <c r="D353">
        <v>93.94</v>
      </c>
      <c r="E353">
        <f t="shared" si="5"/>
        <v>5.4000000000000003E-3</v>
      </c>
    </row>
    <row r="354" spans="1:5" ht="45" x14ac:dyDescent="0.25">
      <c r="A354" s="2" t="s">
        <v>267</v>
      </c>
      <c r="B354" t="s">
        <v>259</v>
      </c>
      <c r="C354">
        <v>5.8E-5</v>
      </c>
      <c r="D354">
        <v>16</v>
      </c>
      <c r="E354">
        <f t="shared" si="5"/>
        <v>8.9999999999999998E-4</v>
      </c>
    </row>
    <row r="355" spans="1:5" ht="30" x14ac:dyDescent="0.25">
      <c r="A355" s="2" t="s">
        <v>334</v>
      </c>
      <c r="B355" t="s">
        <v>259</v>
      </c>
      <c r="C355">
        <v>1</v>
      </c>
      <c r="D355">
        <v>4.1500000000000004</v>
      </c>
      <c r="E355">
        <f t="shared" si="5"/>
        <v>4.1500000000000004</v>
      </c>
    </row>
    <row r="356" spans="1:5" ht="30" x14ac:dyDescent="0.25">
      <c r="A356" s="2" t="s">
        <v>268</v>
      </c>
      <c r="B356" t="s">
        <v>261</v>
      </c>
      <c r="C356">
        <v>2.7599999999999999E-4</v>
      </c>
      <c r="D356">
        <v>8.9</v>
      </c>
      <c r="E356">
        <f t="shared" si="5"/>
        <v>2.5000000000000001E-3</v>
      </c>
    </row>
    <row r="357" spans="1:5" ht="30" x14ac:dyDescent="0.25">
      <c r="A357" s="2" t="s">
        <v>276</v>
      </c>
      <c r="B357" t="s">
        <v>234</v>
      </c>
      <c r="C357">
        <v>0.02</v>
      </c>
      <c r="D357">
        <v>0.6</v>
      </c>
      <c r="E357">
        <f t="shared" si="5"/>
        <v>1.2E-2</v>
      </c>
    </row>
    <row r="358" spans="1:5" ht="30" x14ac:dyDescent="0.25">
      <c r="A358" s="2" t="s">
        <v>277</v>
      </c>
      <c r="B358" t="s">
        <v>234</v>
      </c>
      <c r="C358">
        <v>0.02</v>
      </c>
      <c r="D358">
        <v>0.7</v>
      </c>
      <c r="E358">
        <f t="shared" si="5"/>
        <v>1.4E-2</v>
      </c>
    </row>
    <row r="359" spans="1:5" ht="30" x14ac:dyDescent="0.25">
      <c r="A359" s="2" t="s">
        <v>278</v>
      </c>
      <c r="B359" t="s">
        <v>234</v>
      </c>
      <c r="C359">
        <v>0.02</v>
      </c>
      <c r="D359">
        <v>0.09</v>
      </c>
      <c r="E359">
        <f t="shared" si="5"/>
        <v>1.8E-3</v>
      </c>
    </row>
    <row r="360" spans="1:5" ht="30" x14ac:dyDescent="0.25">
      <c r="A360" s="2" t="s">
        <v>279</v>
      </c>
      <c r="B360" t="s">
        <v>234</v>
      </c>
      <c r="C360">
        <v>0.02</v>
      </c>
      <c r="D360">
        <v>0.04</v>
      </c>
      <c r="E360">
        <f t="shared" si="5"/>
        <v>8.0000000000000004E-4</v>
      </c>
    </row>
    <row r="361" spans="1:5" x14ac:dyDescent="0.25">
      <c r="A361" s="2" t="s">
        <v>237</v>
      </c>
      <c r="B361" t="s">
        <v>11</v>
      </c>
      <c r="C361" t="s">
        <v>11</v>
      </c>
      <c r="D361" t="s">
        <v>11</v>
      </c>
      <c r="E361">
        <f>SUM(E349:E360)</f>
        <v>4.2079000000000004</v>
      </c>
    </row>
    <row r="363" spans="1:5" x14ac:dyDescent="0.25">
      <c r="A363" s="2" t="s">
        <v>238</v>
      </c>
      <c r="B363" t="s">
        <v>11</v>
      </c>
      <c r="C363" t="s">
        <v>11</v>
      </c>
      <c r="D363" t="s">
        <v>11</v>
      </c>
      <c r="E363">
        <f>E346+E361</f>
        <v>4.3811</v>
      </c>
    </row>
    <row r="364" spans="1:5" x14ac:dyDescent="0.25">
      <c r="A364" s="2" t="s">
        <v>239</v>
      </c>
      <c r="B364" t="s">
        <v>11</v>
      </c>
      <c r="C364" t="s">
        <v>11</v>
      </c>
      <c r="D364" s="256">
        <v>0</v>
      </c>
      <c r="E364">
        <f>ROUND((E363*D364),4)</f>
        <v>0</v>
      </c>
    </row>
    <row r="365" spans="1:5" x14ac:dyDescent="0.25">
      <c r="A365" s="2" t="s">
        <v>240</v>
      </c>
      <c r="B365" t="s">
        <v>11</v>
      </c>
      <c r="C365" t="s">
        <v>11</v>
      </c>
      <c r="D365" t="s">
        <v>11</v>
      </c>
      <c r="E365">
        <f>SUM(E363:E364)</f>
        <v>4.3811</v>
      </c>
    </row>
    <row r="367" spans="1:5" x14ac:dyDescent="0.25">
      <c r="A367" s="2" t="s">
        <v>335</v>
      </c>
      <c r="B367" t="s">
        <v>88</v>
      </c>
    </row>
    <row r="368" spans="1:5" ht="30" x14ac:dyDescent="0.25">
      <c r="A368" s="2" t="s">
        <v>336</v>
      </c>
    </row>
    <row r="369" spans="1:5" x14ac:dyDescent="0.25">
      <c r="A369" s="2" t="s">
        <v>337</v>
      </c>
    </row>
    <row r="371" spans="1:5" x14ac:dyDescent="0.25">
      <c r="A371" s="2" t="s">
        <v>244</v>
      </c>
      <c r="B371" t="s">
        <v>229</v>
      </c>
      <c r="C371" t="s">
        <v>230</v>
      </c>
      <c r="D371" t="s">
        <v>231</v>
      </c>
      <c r="E371" t="s">
        <v>232</v>
      </c>
    </row>
    <row r="372" spans="1:5" ht="45" x14ac:dyDescent="0.25">
      <c r="A372" s="2" t="s">
        <v>338</v>
      </c>
      <c r="B372" t="s">
        <v>339</v>
      </c>
      <c r="C372">
        <v>1</v>
      </c>
      <c r="D372">
        <v>26.33</v>
      </c>
      <c r="E372">
        <f>ROUND((C372*D372),4)</f>
        <v>26.33</v>
      </c>
    </row>
    <row r="373" spans="1:5" x14ac:dyDescent="0.25">
      <c r="A373" s="2" t="s">
        <v>237</v>
      </c>
      <c r="B373" t="s">
        <v>11</v>
      </c>
      <c r="C373" t="s">
        <v>11</v>
      </c>
      <c r="D373" t="s">
        <v>11</v>
      </c>
      <c r="E373">
        <f>SUM(E372:E372)</f>
        <v>26.33</v>
      </c>
    </row>
    <row r="375" spans="1:5" x14ac:dyDescent="0.25">
      <c r="A375" s="2" t="s">
        <v>238</v>
      </c>
      <c r="B375" t="s">
        <v>11</v>
      </c>
      <c r="C375" t="s">
        <v>11</v>
      </c>
      <c r="D375" t="s">
        <v>11</v>
      </c>
      <c r="E375">
        <f>E373</f>
        <v>26.33</v>
      </c>
    </row>
    <row r="376" spans="1:5" x14ac:dyDescent="0.25">
      <c r="A376" s="2" t="s">
        <v>239</v>
      </c>
      <c r="B376" t="s">
        <v>11</v>
      </c>
      <c r="C376" t="s">
        <v>11</v>
      </c>
      <c r="D376" s="256">
        <v>0</v>
      </c>
      <c r="E376">
        <f>ROUND((E375*D376),4)</f>
        <v>0</v>
      </c>
    </row>
    <row r="377" spans="1:5" x14ac:dyDescent="0.25">
      <c r="A377" s="2" t="s">
        <v>240</v>
      </c>
      <c r="B377" t="s">
        <v>11</v>
      </c>
      <c r="C377" t="s">
        <v>11</v>
      </c>
      <c r="D377" t="s">
        <v>11</v>
      </c>
      <c r="E377">
        <f>SUM(E375:E376)</f>
        <v>26.33</v>
      </c>
    </row>
    <row r="379" spans="1:5" x14ac:dyDescent="0.25">
      <c r="A379" s="2" t="s">
        <v>225</v>
      </c>
      <c r="B379" t="s">
        <v>96</v>
      </c>
    </row>
    <row r="380" spans="1:5" ht="45" x14ac:dyDescent="0.25">
      <c r="A380" s="2" t="s">
        <v>340</v>
      </c>
    </row>
    <row r="381" spans="1:5" x14ac:dyDescent="0.25">
      <c r="A381" s="2" t="s">
        <v>227</v>
      </c>
    </row>
    <row r="383" spans="1:5" x14ac:dyDescent="0.25">
      <c r="A383" s="2" t="s">
        <v>228</v>
      </c>
      <c r="B383" t="s">
        <v>229</v>
      </c>
      <c r="C383" t="s">
        <v>230</v>
      </c>
      <c r="D383" t="s">
        <v>231</v>
      </c>
      <c r="E383" t="s">
        <v>232</v>
      </c>
    </row>
    <row r="384" spans="1:5" x14ac:dyDescent="0.25">
      <c r="A384" s="2" t="s">
        <v>341</v>
      </c>
      <c r="B384" t="s">
        <v>234</v>
      </c>
      <c r="C384">
        <v>62.24</v>
      </c>
      <c r="D384">
        <v>8.6199999999999992</v>
      </c>
      <c r="E384">
        <f>ROUND((C384*D384),4)</f>
        <v>536.50879999999995</v>
      </c>
    </row>
    <row r="385" spans="1:5" x14ac:dyDescent="0.25">
      <c r="A385" s="2" t="s">
        <v>342</v>
      </c>
      <c r="B385" t="s">
        <v>234</v>
      </c>
      <c r="C385">
        <v>62.24</v>
      </c>
      <c r="D385">
        <v>11.31</v>
      </c>
      <c r="E385">
        <f>ROUND((C385*D385),4)</f>
        <v>703.93439999999998</v>
      </c>
    </row>
    <row r="386" spans="1:5" x14ac:dyDescent="0.25">
      <c r="A386" s="2" t="s">
        <v>237</v>
      </c>
      <c r="B386" t="s">
        <v>11</v>
      </c>
      <c r="C386" t="s">
        <v>11</v>
      </c>
      <c r="D386" t="s">
        <v>11</v>
      </c>
      <c r="E386">
        <f>SUM(E384:E385)</f>
        <v>1240.4431999999999</v>
      </c>
    </row>
    <row r="388" spans="1:5" x14ac:dyDescent="0.25">
      <c r="A388" s="2" t="s">
        <v>244</v>
      </c>
      <c r="B388" t="s">
        <v>229</v>
      </c>
      <c r="C388" t="s">
        <v>230</v>
      </c>
      <c r="D388" t="s">
        <v>231</v>
      </c>
      <c r="E388" t="s">
        <v>232</v>
      </c>
    </row>
    <row r="389" spans="1:5" x14ac:dyDescent="0.25">
      <c r="A389" s="2" t="s">
        <v>258</v>
      </c>
      <c r="B389" t="s">
        <v>259</v>
      </c>
      <c r="C389">
        <v>0.36099199999999998</v>
      </c>
      <c r="D389">
        <v>6.93</v>
      </c>
      <c r="E389">
        <f t="shared" ref="E389:E405" si="6">ROUND((C389*D389),4)</f>
        <v>2.5017</v>
      </c>
    </row>
    <row r="390" spans="1:5" ht="30" x14ac:dyDescent="0.25">
      <c r="A390" s="2" t="s">
        <v>260</v>
      </c>
      <c r="B390" t="s">
        <v>261</v>
      </c>
      <c r="C390">
        <v>1.717824</v>
      </c>
      <c r="D390">
        <v>33.270000000000003</v>
      </c>
      <c r="E390">
        <f t="shared" si="6"/>
        <v>57.152000000000001</v>
      </c>
    </row>
    <row r="391" spans="1:5" x14ac:dyDescent="0.25">
      <c r="A391" s="2" t="s">
        <v>262</v>
      </c>
      <c r="B391" t="s">
        <v>259</v>
      </c>
      <c r="C391">
        <v>1.717824</v>
      </c>
      <c r="D391">
        <v>27.73</v>
      </c>
      <c r="E391">
        <f t="shared" si="6"/>
        <v>47.635300000000001</v>
      </c>
    </row>
    <row r="392" spans="1:5" x14ac:dyDescent="0.25">
      <c r="A392" s="2" t="s">
        <v>263</v>
      </c>
      <c r="B392" t="s">
        <v>259</v>
      </c>
      <c r="C392">
        <v>1.717824</v>
      </c>
      <c r="D392">
        <v>11.73</v>
      </c>
      <c r="E392">
        <f t="shared" si="6"/>
        <v>20.150099999999998</v>
      </c>
    </row>
    <row r="393" spans="1:5" ht="30" x14ac:dyDescent="0.25">
      <c r="A393" s="2" t="s">
        <v>264</v>
      </c>
      <c r="B393" t="s">
        <v>259</v>
      </c>
      <c r="C393">
        <v>0.36099199999999998</v>
      </c>
      <c r="D393">
        <v>93.94</v>
      </c>
      <c r="E393">
        <f t="shared" si="6"/>
        <v>33.9116</v>
      </c>
    </row>
    <row r="394" spans="1:5" ht="45" x14ac:dyDescent="0.25">
      <c r="A394" s="2" t="s">
        <v>343</v>
      </c>
      <c r="B394" t="s">
        <v>274</v>
      </c>
      <c r="C394">
        <v>50.4</v>
      </c>
      <c r="D394">
        <v>32.94</v>
      </c>
      <c r="E394">
        <f t="shared" si="6"/>
        <v>1660.1759999999999</v>
      </c>
    </row>
    <row r="395" spans="1:5" ht="45" x14ac:dyDescent="0.25">
      <c r="A395" s="2" t="s">
        <v>344</v>
      </c>
      <c r="B395" t="s">
        <v>274</v>
      </c>
      <c r="C395">
        <v>24</v>
      </c>
      <c r="D395">
        <v>26.24</v>
      </c>
      <c r="E395">
        <f t="shared" si="6"/>
        <v>629.76</v>
      </c>
    </row>
    <row r="396" spans="1:5" ht="30" x14ac:dyDescent="0.25">
      <c r="A396" s="2" t="s">
        <v>345</v>
      </c>
      <c r="B396" t="s">
        <v>266</v>
      </c>
      <c r="C396">
        <v>45.2</v>
      </c>
      <c r="D396">
        <v>28.57</v>
      </c>
      <c r="E396">
        <f t="shared" si="6"/>
        <v>1291.364</v>
      </c>
    </row>
    <row r="397" spans="1:5" ht="30" x14ac:dyDescent="0.25">
      <c r="A397" s="2" t="s">
        <v>346</v>
      </c>
      <c r="B397" t="s">
        <v>259</v>
      </c>
      <c r="C397">
        <v>24</v>
      </c>
      <c r="D397">
        <v>58.19</v>
      </c>
      <c r="E397">
        <f t="shared" si="6"/>
        <v>1396.56</v>
      </c>
    </row>
    <row r="398" spans="1:5" ht="45" x14ac:dyDescent="0.25">
      <c r="A398" s="2" t="s">
        <v>267</v>
      </c>
      <c r="B398" t="s">
        <v>259</v>
      </c>
      <c r="C398">
        <v>0.36099199999999998</v>
      </c>
      <c r="D398">
        <v>16</v>
      </c>
      <c r="E398">
        <f t="shared" si="6"/>
        <v>5.7759</v>
      </c>
    </row>
    <row r="399" spans="1:5" ht="30" x14ac:dyDescent="0.25">
      <c r="A399" s="2" t="s">
        <v>268</v>
      </c>
      <c r="B399" t="s">
        <v>261</v>
      </c>
      <c r="C399">
        <v>1.717824</v>
      </c>
      <c r="D399">
        <v>8.9</v>
      </c>
      <c r="E399">
        <f t="shared" si="6"/>
        <v>15.288600000000001</v>
      </c>
    </row>
    <row r="400" spans="1:5" ht="30" x14ac:dyDescent="0.25">
      <c r="A400" s="2" t="s">
        <v>347</v>
      </c>
      <c r="B400" t="s">
        <v>266</v>
      </c>
      <c r="C400">
        <v>1</v>
      </c>
      <c r="D400">
        <v>8.67</v>
      </c>
      <c r="E400">
        <f t="shared" si="6"/>
        <v>8.67</v>
      </c>
    </row>
    <row r="401" spans="1:5" ht="45" x14ac:dyDescent="0.25">
      <c r="A401" s="2" t="s">
        <v>348</v>
      </c>
      <c r="B401" t="s">
        <v>259</v>
      </c>
      <c r="C401">
        <v>12</v>
      </c>
      <c r="D401">
        <v>8.2200000000000006</v>
      </c>
      <c r="E401">
        <f t="shared" si="6"/>
        <v>98.64</v>
      </c>
    </row>
    <row r="402" spans="1:5" ht="30" x14ac:dyDescent="0.25">
      <c r="A402" s="2" t="s">
        <v>276</v>
      </c>
      <c r="B402" t="s">
        <v>234</v>
      </c>
      <c r="C402">
        <v>124.48</v>
      </c>
      <c r="D402">
        <v>0.6</v>
      </c>
      <c r="E402">
        <f t="shared" si="6"/>
        <v>74.688000000000002</v>
      </c>
    </row>
    <row r="403" spans="1:5" ht="30" x14ac:dyDescent="0.25">
      <c r="A403" s="2" t="s">
        <v>277</v>
      </c>
      <c r="B403" t="s">
        <v>234</v>
      </c>
      <c r="C403">
        <v>124.48</v>
      </c>
      <c r="D403">
        <v>0.7</v>
      </c>
      <c r="E403">
        <f t="shared" si="6"/>
        <v>87.135999999999996</v>
      </c>
    </row>
    <row r="404" spans="1:5" ht="30" x14ac:dyDescent="0.25">
      <c r="A404" s="2" t="s">
        <v>278</v>
      </c>
      <c r="B404" t="s">
        <v>234</v>
      </c>
      <c r="C404">
        <v>124.48</v>
      </c>
      <c r="D404">
        <v>0.09</v>
      </c>
      <c r="E404">
        <f t="shared" si="6"/>
        <v>11.203200000000001</v>
      </c>
    </row>
    <row r="405" spans="1:5" ht="30" x14ac:dyDescent="0.25">
      <c r="A405" s="2" t="s">
        <v>279</v>
      </c>
      <c r="B405" t="s">
        <v>234</v>
      </c>
      <c r="C405">
        <v>124.48</v>
      </c>
      <c r="D405">
        <v>0.04</v>
      </c>
      <c r="E405">
        <f t="shared" si="6"/>
        <v>4.9791999999999996</v>
      </c>
    </row>
    <row r="406" spans="1:5" x14ac:dyDescent="0.25">
      <c r="A406" s="2" t="s">
        <v>237</v>
      </c>
      <c r="B406" t="s">
        <v>11</v>
      </c>
      <c r="C406" t="s">
        <v>11</v>
      </c>
      <c r="D406" t="s">
        <v>11</v>
      </c>
      <c r="E406">
        <f>SUM(E389:E405)</f>
        <v>5445.5915999999997</v>
      </c>
    </row>
    <row r="408" spans="1:5" x14ac:dyDescent="0.25">
      <c r="A408" s="2" t="s">
        <v>238</v>
      </c>
      <c r="B408" t="s">
        <v>11</v>
      </c>
      <c r="C408" t="s">
        <v>11</v>
      </c>
      <c r="D408" t="s">
        <v>11</v>
      </c>
      <c r="E408">
        <f>E386+E406</f>
        <v>6686.0347999999994</v>
      </c>
    </row>
    <row r="409" spans="1:5" x14ac:dyDescent="0.25">
      <c r="A409" s="2" t="s">
        <v>239</v>
      </c>
      <c r="B409" t="s">
        <v>11</v>
      </c>
      <c r="C409" t="s">
        <v>11</v>
      </c>
      <c r="D409" s="256">
        <v>0</v>
      </c>
      <c r="E409">
        <f>ROUND((E408*D409),4)</f>
        <v>0</v>
      </c>
    </row>
    <row r="410" spans="1:5" x14ac:dyDescent="0.25">
      <c r="A410" s="2" t="s">
        <v>240</v>
      </c>
      <c r="B410" t="s">
        <v>11</v>
      </c>
      <c r="C410" t="s">
        <v>11</v>
      </c>
      <c r="D410" t="s">
        <v>11</v>
      </c>
      <c r="E410">
        <f>SUM(E408:E409)</f>
        <v>6686.0347999999994</v>
      </c>
    </row>
    <row r="412" spans="1:5" x14ac:dyDescent="0.25">
      <c r="A412" s="2" t="s">
        <v>225</v>
      </c>
      <c r="B412" t="s">
        <v>99</v>
      </c>
    </row>
    <row r="413" spans="1:5" ht="30" x14ac:dyDescent="0.25">
      <c r="A413" s="2" t="s">
        <v>349</v>
      </c>
    </row>
    <row r="414" spans="1:5" x14ac:dyDescent="0.25">
      <c r="A414" s="2" t="s">
        <v>227</v>
      </c>
    </row>
    <row r="416" spans="1:5" x14ac:dyDescent="0.25">
      <c r="A416" s="2" t="s">
        <v>228</v>
      </c>
      <c r="B416" t="s">
        <v>229</v>
      </c>
      <c r="C416" t="s">
        <v>230</v>
      </c>
      <c r="D416" t="s">
        <v>231</v>
      </c>
      <c r="E416" t="s">
        <v>232</v>
      </c>
    </row>
    <row r="417" spans="1:5" x14ac:dyDescent="0.25">
      <c r="A417" s="2" t="s">
        <v>341</v>
      </c>
      <c r="B417" t="s">
        <v>234</v>
      </c>
      <c r="C417">
        <v>13.5</v>
      </c>
      <c r="D417">
        <v>8.6199999999999992</v>
      </c>
      <c r="E417">
        <f>ROUND((C417*D417),4)</f>
        <v>116.37</v>
      </c>
    </row>
    <row r="418" spans="1:5" x14ac:dyDescent="0.25">
      <c r="A418" s="2" t="s">
        <v>342</v>
      </c>
      <c r="B418" t="s">
        <v>234</v>
      </c>
      <c r="C418">
        <v>13.5</v>
      </c>
      <c r="D418">
        <v>11.31</v>
      </c>
      <c r="E418">
        <f>ROUND((C418*D418),4)</f>
        <v>152.685</v>
      </c>
    </row>
    <row r="419" spans="1:5" x14ac:dyDescent="0.25">
      <c r="A419" s="2" t="s">
        <v>237</v>
      </c>
      <c r="B419" t="s">
        <v>11</v>
      </c>
      <c r="C419" t="s">
        <v>11</v>
      </c>
      <c r="D419" t="s">
        <v>11</v>
      </c>
      <c r="E419">
        <f>SUM(E417:E418)</f>
        <v>269.05500000000001</v>
      </c>
    </row>
    <row r="421" spans="1:5" x14ac:dyDescent="0.25">
      <c r="A421" s="2" t="s">
        <v>244</v>
      </c>
      <c r="B421" t="s">
        <v>229</v>
      </c>
      <c r="C421" t="s">
        <v>230</v>
      </c>
      <c r="D421" t="s">
        <v>231</v>
      </c>
      <c r="E421" t="s">
        <v>232</v>
      </c>
    </row>
    <row r="422" spans="1:5" x14ac:dyDescent="0.25">
      <c r="A422" s="2" t="s">
        <v>258</v>
      </c>
      <c r="B422" t="s">
        <v>259</v>
      </c>
      <c r="C422">
        <v>7.8299999999999995E-2</v>
      </c>
      <c r="D422">
        <v>6.93</v>
      </c>
      <c r="E422">
        <f t="shared" ref="E422:E439" si="7">ROUND((C422*D422),4)</f>
        <v>0.54259999999999997</v>
      </c>
    </row>
    <row r="423" spans="1:5" ht="30" x14ac:dyDescent="0.25">
      <c r="A423" s="2" t="s">
        <v>260</v>
      </c>
      <c r="B423" t="s">
        <v>261</v>
      </c>
      <c r="C423">
        <v>0.37259999999999999</v>
      </c>
      <c r="D423">
        <v>33.270000000000003</v>
      </c>
      <c r="E423">
        <f t="shared" si="7"/>
        <v>12.3964</v>
      </c>
    </row>
    <row r="424" spans="1:5" x14ac:dyDescent="0.25">
      <c r="A424" s="2" t="s">
        <v>262</v>
      </c>
      <c r="B424" t="s">
        <v>259</v>
      </c>
      <c r="C424">
        <v>0.37259999999999999</v>
      </c>
      <c r="D424">
        <v>27.73</v>
      </c>
      <c r="E424">
        <f t="shared" si="7"/>
        <v>10.3322</v>
      </c>
    </row>
    <row r="425" spans="1:5" x14ac:dyDescent="0.25">
      <c r="A425" s="2" t="s">
        <v>263</v>
      </c>
      <c r="B425" t="s">
        <v>259</v>
      </c>
      <c r="C425">
        <v>0.37259999999999999</v>
      </c>
      <c r="D425">
        <v>11.73</v>
      </c>
      <c r="E425">
        <f t="shared" si="7"/>
        <v>4.3705999999999996</v>
      </c>
    </row>
    <row r="426" spans="1:5" ht="30" x14ac:dyDescent="0.25">
      <c r="A426" s="2" t="s">
        <v>264</v>
      </c>
      <c r="B426" t="s">
        <v>259</v>
      </c>
      <c r="C426">
        <v>7.8299999999999995E-2</v>
      </c>
      <c r="D426">
        <v>93.94</v>
      </c>
      <c r="E426">
        <f t="shared" si="7"/>
        <v>7.3555000000000001</v>
      </c>
    </row>
    <row r="427" spans="1:5" ht="45" x14ac:dyDescent="0.25">
      <c r="A427" s="2" t="s">
        <v>343</v>
      </c>
      <c r="B427" t="s">
        <v>274</v>
      </c>
      <c r="C427">
        <v>10.5</v>
      </c>
      <c r="D427">
        <v>32.94</v>
      </c>
      <c r="E427">
        <f t="shared" si="7"/>
        <v>345.87</v>
      </c>
    </row>
    <row r="428" spans="1:5" ht="45" x14ac:dyDescent="0.25">
      <c r="A428" s="2" t="s">
        <v>344</v>
      </c>
      <c r="B428" t="s">
        <v>274</v>
      </c>
      <c r="C428">
        <v>5</v>
      </c>
      <c r="D428">
        <v>26.24</v>
      </c>
      <c r="E428">
        <f t="shared" si="7"/>
        <v>131.19999999999999</v>
      </c>
    </row>
    <row r="429" spans="1:5" ht="30" x14ac:dyDescent="0.25">
      <c r="A429" s="2" t="s">
        <v>345</v>
      </c>
      <c r="B429" t="s">
        <v>266</v>
      </c>
      <c r="C429">
        <v>9.5</v>
      </c>
      <c r="D429">
        <v>28.57</v>
      </c>
      <c r="E429">
        <f t="shared" si="7"/>
        <v>271.41500000000002</v>
      </c>
    </row>
    <row r="430" spans="1:5" ht="45" x14ac:dyDescent="0.25">
      <c r="A430" s="2" t="s">
        <v>267</v>
      </c>
      <c r="B430" t="s">
        <v>259</v>
      </c>
      <c r="C430">
        <v>7.8299999999999995E-2</v>
      </c>
      <c r="D430">
        <v>16</v>
      </c>
      <c r="E430">
        <f t="shared" si="7"/>
        <v>1.2527999999999999</v>
      </c>
    </row>
    <row r="431" spans="1:5" ht="30" x14ac:dyDescent="0.25">
      <c r="A431" s="2" t="s">
        <v>268</v>
      </c>
      <c r="B431" t="s">
        <v>261</v>
      </c>
      <c r="C431">
        <v>0.37259999999999999</v>
      </c>
      <c r="D431">
        <v>8.9</v>
      </c>
      <c r="E431">
        <f t="shared" si="7"/>
        <v>3.3161</v>
      </c>
    </row>
    <row r="432" spans="1:5" ht="30" x14ac:dyDescent="0.25">
      <c r="A432" s="2" t="s">
        <v>347</v>
      </c>
      <c r="B432" t="s">
        <v>266</v>
      </c>
      <c r="C432">
        <v>0.5</v>
      </c>
      <c r="D432">
        <v>8.67</v>
      </c>
      <c r="E432">
        <f t="shared" si="7"/>
        <v>4.335</v>
      </c>
    </row>
    <row r="433" spans="1:5" ht="45" x14ac:dyDescent="0.25">
      <c r="A433" s="2" t="s">
        <v>348</v>
      </c>
      <c r="B433" t="s">
        <v>259</v>
      </c>
      <c r="C433">
        <v>4</v>
      </c>
      <c r="D433">
        <v>8.2200000000000006</v>
      </c>
      <c r="E433">
        <f t="shared" si="7"/>
        <v>32.880000000000003</v>
      </c>
    </row>
    <row r="434" spans="1:5" ht="30" x14ac:dyDescent="0.25">
      <c r="A434" s="2" t="s">
        <v>350</v>
      </c>
      <c r="B434" t="s">
        <v>259</v>
      </c>
      <c r="C434">
        <v>8</v>
      </c>
      <c r="D434">
        <v>24.79</v>
      </c>
      <c r="E434">
        <f t="shared" si="7"/>
        <v>198.32</v>
      </c>
    </row>
    <row r="435" spans="1:5" ht="30" x14ac:dyDescent="0.25">
      <c r="A435" s="2" t="s">
        <v>351</v>
      </c>
      <c r="B435" t="s">
        <v>270</v>
      </c>
      <c r="C435">
        <v>5</v>
      </c>
      <c r="D435">
        <v>9.76</v>
      </c>
      <c r="E435">
        <f t="shared" si="7"/>
        <v>48.8</v>
      </c>
    </row>
    <row r="436" spans="1:5" ht="30" x14ac:dyDescent="0.25">
      <c r="A436" s="2" t="s">
        <v>276</v>
      </c>
      <c r="B436" t="s">
        <v>234</v>
      </c>
      <c r="C436">
        <v>27</v>
      </c>
      <c r="D436">
        <v>0.6</v>
      </c>
      <c r="E436">
        <f t="shared" si="7"/>
        <v>16.2</v>
      </c>
    </row>
    <row r="437" spans="1:5" ht="30" x14ac:dyDescent="0.25">
      <c r="A437" s="2" t="s">
        <v>277</v>
      </c>
      <c r="B437" t="s">
        <v>234</v>
      </c>
      <c r="C437">
        <v>27</v>
      </c>
      <c r="D437">
        <v>0.7</v>
      </c>
      <c r="E437">
        <f t="shared" si="7"/>
        <v>18.899999999999999</v>
      </c>
    </row>
    <row r="438" spans="1:5" ht="30" x14ac:dyDescent="0.25">
      <c r="A438" s="2" t="s">
        <v>278</v>
      </c>
      <c r="B438" t="s">
        <v>234</v>
      </c>
      <c r="C438">
        <v>27</v>
      </c>
      <c r="D438">
        <v>0.09</v>
      </c>
      <c r="E438">
        <f t="shared" si="7"/>
        <v>2.4300000000000002</v>
      </c>
    </row>
    <row r="439" spans="1:5" ht="30" x14ac:dyDescent="0.25">
      <c r="A439" s="2" t="s">
        <v>279</v>
      </c>
      <c r="B439" t="s">
        <v>234</v>
      </c>
      <c r="C439">
        <v>27</v>
      </c>
      <c r="D439">
        <v>0.04</v>
      </c>
      <c r="E439">
        <f t="shared" si="7"/>
        <v>1.08</v>
      </c>
    </row>
    <row r="440" spans="1:5" x14ac:dyDescent="0.25">
      <c r="A440" s="2" t="s">
        <v>237</v>
      </c>
      <c r="B440" t="s">
        <v>11</v>
      </c>
      <c r="C440" t="s">
        <v>11</v>
      </c>
      <c r="D440" t="s">
        <v>11</v>
      </c>
      <c r="E440">
        <f>SUM(E422:E439)</f>
        <v>1110.9962</v>
      </c>
    </row>
    <row r="442" spans="1:5" x14ac:dyDescent="0.25">
      <c r="A442" s="2" t="s">
        <v>238</v>
      </c>
      <c r="B442" t="s">
        <v>11</v>
      </c>
      <c r="C442" t="s">
        <v>11</v>
      </c>
      <c r="D442" t="s">
        <v>11</v>
      </c>
      <c r="E442">
        <f>E419+E440</f>
        <v>1380.0512000000001</v>
      </c>
    </row>
    <row r="443" spans="1:5" x14ac:dyDescent="0.25">
      <c r="A443" s="2" t="s">
        <v>239</v>
      </c>
      <c r="B443" t="s">
        <v>11</v>
      </c>
      <c r="C443" t="s">
        <v>11</v>
      </c>
      <c r="D443" s="256">
        <v>0</v>
      </c>
      <c r="E443">
        <f>ROUND((E442*D443),4)</f>
        <v>0</v>
      </c>
    </row>
    <row r="444" spans="1:5" x14ac:dyDescent="0.25">
      <c r="A444" s="2" t="s">
        <v>240</v>
      </c>
      <c r="B444" t="s">
        <v>11</v>
      </c>
      <c r="C444" t="s">
        <v>11</v>
      </c>
      <c r="D444" t="s">
        <v>11</v>
      </c>
      <c r="E444">
        <f>SUM(E442:E443)</f>
        <v>1380.0512000000001</v>
      </c>
    </row>
    <row r="446" spans="1:5" x14ac:dyDescent="0.25">
      <c r="A446" s="2" t="s">
        <v>225</v>
      </c>
      <c r="B446" t="s">
        <v>102</v>
      </c>
    </row>
    <row r="447" spans="1:5" ht="30" x14ac:dyDescent="0.25">
      <c r="A447" s="2" t="s">
        <v>352</v>
      </c>
    </row>
    <row r="448" spans="1:5" x14ac:dyDescent="0.25">
      <c r="A448" s="2" t="s">
        <v>227</v>
      </c>
    </row>
    <row r="450" spans="1:5" x14ac:dyDescent="0.25">
      <c r="A450" s="2" t="s">
        <v>228</v>
      </c>
      <c r="B450" t="s">
        <v>229</v>
      </c>
      <c r="C450" t="s">
        <v>230</v>
      </c>
      <c r="D450" t="s">
        <v>231</v>
      </c>
      <c r="E450" t="s">
        <v>232</v>
      </c>
    </row>
    <row r="451" spans="1:5" x14ac:dyDescent="0.25">
      <c r="A451" s="2" t="s">
        <v>341</v>
      </c>
      <c r="B451" t="s">
        <v>234</v>
      </c>
      <c r="C451">
        <v>11.44</v>
      </c>
      <c r="D451">
        <v>8.6199999999999992</v>
      </c>
      <c r="E451">
        <f>ROUND((C451*D451),4)</f>
        <v>98.612799999999993</v>
      </c>
    </row>
    <row r="452" spans="1:5" x14ac:dyDescent="0.25">
      <c r="A452" s="2" t="s">
        <v>342</v>
      </c>
      <c r="B452" t="s">
        <v>234</v>
      </c>
      <c r="C452">
        <v>11.44</v>
      </c>
      <c r="D452">
        <v>11.31</v>
      </c>
      <c r="E452">
        <f>ROUND((C452*D452),4)</f>
        <v>129.38640000000001</v>
      </c>
    </row>
    <row r="453" spans="1:5" x14ac:dyDescent="0.25">
      <c r="A453" s="2" t="s">
        <v>237</v>
      </c>
      <c r="B453" t="s">
        <v>11</v>
      </c>
      <c r="C453" t="s">
        <v>11</v>
      </c>
      <c r="D453" t="s">
        <v>11</v>
      </c>
      <c r="E453">
        <f>SUM(E451:E452)</f>
        <v>227.9992</v>
      </c>
    </row>
    <row r="455" spans="1:5" x14ac:dyDescent="0.25">
      <c r="A455" s="2" t="s">
        <v>244</v>
      </c>
      <c r="B455" t="s">
        <v>229</v>
      </c>
      <c r="C455" t="s">
        <v>230</v>
      </c>
      <c r="D455" t="s">
        <v>231</v>
      </c>
      <c r="E455" t="s">
        <v>232</v>
      </c>
    </row>
    <row r="456" spans="1:5" x14ac:dyDescent="0.25">
      <c r="A456" s="2" t="s">
        <v>258</v>
      </c>
      <c r="B456" t="s">
        <v>259</v>
      </c>
      <c r="C456">
        <v>6.6351999999999994E-2</v>
      </c>
      <c r="D456">
        <v>6.93</v>
      </c>
      <c r="E456">
        <f t="shared" ref="E456:E471" si="8">ROUND((C456*D456),4)</f>
        <v>0.45979999999999999</v>
      </c>
    </row>
    <row r="457" spans="1:5" ht="30" x14ac:dyDescent="0.25">
      <c r="A457" s="2" t="s">
        <v>260</v>
      </c>
      <c r="B457" t="s">
        <v>261</v>
      </c>
      <c r="C457">
        <v>0.31574400000000002</v>
      </c>
      <c r="D457">
        <v>33.270000000000003</v>
      </c>
      <c r="E457">
        <f t="shared" si="8"/>
        <v>10.504799999999999</v>
      </c>
    </row>
    <row r="458" spans="1:5" x14ac:dyDescent="0.25">
      <c r="A458" s="2" t="s">
        <v>262</v>
      </c>
      <c r="B458" t="s">
        <v>259</v>
      </c>
      <c r="C458">
        <v>0.31574400000000002</v>
      </c>
      <c r="D458">
        <v>27.73</v>
      </c>
      <c r="E458">
        <f t="shared" si="8"/>
        <v>8.7555999999999994</v>
      </c>
    </row>
    <row r="459" spans="1:5" x14ac:dyDescent="0.25">
      <c r="A459" s="2" t="s">
        <v>263</v>
      </c>
      <c r="B459" t="s">
        <v>259</v>
      </c>
      <c r="C459">
        <v>0.31574400000000002</v>
      </c>
      <c r="D459">
        <v>11.73</v>
      </c>
      <c r="E459">
        <f t="shared" si="8"/>
        <v>3.7037</v>
      </c>
    </row>
    <row r="460" spans="1:5" ht="30" x14ac:dyDescent="0.25">
      <c r="A460" s="2" t="s">
        <v>264</v>
      </c>
      <c r="B460" t="s">
        <v>259</v>
      </c>
      <c r="C460">
        <v>6.6351999999999994E-2</v>
      </c>
      <c r="D460">
        <v>93.94</v>
      </c>
      <c r="E460">
        <f t="shared" si="8"/>
        <v>6.2331000000000003</v>
      </c>
    </row>
    <row r="461" spans="1:5" ht="45" x14ac:dyDescent="0.25">
      <c r="A461" s="2" t="s">
        <v>343</v>
      </c>
      <c r="B461" t="s">
        <v>274</v>
      </c>
      <c r="C461">
        <v>8.4</v>
      </c>
      <c r="D461">
        <v>32.94</v>
      </c>
      <c r="E461">
        <f t="shared" si="8"/>
        <v>276.69600000000003</v>
      </c>
    </row>
    <row r="462" spans="1:5" ht="45" x14ac:dyDescent="0.25">
      <c r="A462" s="2" t="s">
        <v>344</v>
      </c>
      <c r="B462" t="s">
        <v>274</v>
      </c>
      <c r="C462">
        <v>3</v>
      </c>
      <c r="D462">
        <v>26.24</v>
      </c>
      <c r="E462">
        <f t="shared" si="8"/>
        <v>78.72</v>
      </c>
    </row>
    <row r="463" spans="1:5" ht="30" x14ac:dyDescent="0.25">
      <c r="A463" s="2" t="s">
        <v>345</v>
      </c>
      <c r="B463" t="s">
        <v>266</v>
      </c>
      <c r="C463">
        <v>8.1999999999999993</v>
      </c>
      <c r="D463">
        <v>28.57</v>
      </c>
      <c r="E463">
        <f t="shared" si="8"/>
        <v>234.274</v>
      </c>
    </row>
    <row r="464" spans="1:5" ht="45" x14ac:dyDescent="0.25">
      <c r="A464" s="2" t="s">
        <v>267</v>
      </c>
      <c r="B464" t="s">
        <v>259</v>
      </c>
      <c r="C464">
        <v>6.6351999999999994E-2</v>
      </c>
      <c r="D464">
        <v>16</v>
      </c>
      <c r="E464">
        <f t="shared" si="8"/>
        <v>1.0616000000000001</v>
      </c>
    </row>
    <row r="465" spans="1:5" ht="30" x14ac:dyDescent="0.25">
      <c r="A465" s="2" t="s">
        <v>268</v>
      </c>
      <c r="B465" t="s">
        <v>261</v>
      </c>
      <c r="C465">
        <v>0.31574400000000002</v>
      </c>
      <c r="D465">
        <v>8.9</v>
      </c>
      <c r="E465">
        <f t="shared" si="8"/>
        <v>2.8100999999999998</v>
      </c>
    </row>
    <row r="466" spans="1:5" ht="30" x14ac:dyDescent="0.25">
      <c r="A466" s="2" t="s">
        <v>347</v>
      </c>
      <c r="B466" t="s">
        <v>266</v>
      </c>
      <c r="C466">
        <v>0.5</v>
      </c>
      <c r="D466">
        <v>8.67</v>
      </c>
      <c r="E466">
        <f t="shared" si="8"/>
        <v>4.335</v>
      </c>
    </row>
    <row r="467" spans="1:5" ht="30" x14ac:dyDescent="0.25">
      <c r="A467" s="2" t="s">
        <v>276</v>
      </c>
      <c r="B467" t="s">
        <v>234</v>
      </c>
      <c r="C467">
        <v>22.88</v>
      </c>
      <c r="D467">
        <v>0.6</v>
      </c>
      <c r="E467">
        <f t="shared" si="8"/>
        <v>13.728</v>
      </c>
    </row>
    <row r="468" spans="1:5" ht="30" x14ac:dyDescent="0.25">
      <c r="A468" s="2" t="s">
        <v>277</v>
      </c>
      <c r="B468" t="s">
        <v>234</v>
      </c>
      <c r="C468">
        <v>22.88</v>
      </c>
      <c r="D468">
        <v>0.7</v>
      </c>
      <c r="E468">
        <f t="shared" si="8"/>
        <v>16.015999999999998</v>
      </c>
    </row>
    <row r="469" spans="1:5" ht="30" x14ac:dyDescent="0.25">
      <c r="A469" s="2" t="s">
        <v>278</v>
      </c>
      <c r="B469" t="s">
        <v>234</v>
      </c>
      <c r="C469">
        <v>22.88</v>
      </c>
      <c r="D469">
        <v>0.09</v>
      </c>
      <c r="E469">
        <f t="shared" si="8"/>
        <v>2.0592000000000001</v>
      </c>
    </row>
    <row r="470" spans="1:5" ht="30" x14ac:dyDescent="0.25">
      <c r="A470" s="2" t="s">
        <v>279</v>
      </c>
      <c r="B470" t="s">
        <v>234</v>
      </c>
      <c r="C470">
        <v>22.88</v>
      </c>
      <c r="D470">
        <v>0.04</v>
      </c>
      <c r="E470">
        <f t="shared" si="8"/>
        <v>0.91520000000000001</v>
      </c>
    </row>
    <row r="471" spans="1:5" ht="30" x14ac:dyDescent="0.25">
      <c r="A471" s="2" t="s">
        <v>353</v>
      </c>
      <c r="B471" t="s">
        <v>259</v>
      </c>
      <c r="C471">
        <v>4</v>
      </c>
      <c r="D471">
        <v>23.87</v>
      </c>
      <c r="E471">
        <f t="shared" si="8"/>
        <v>95.48</v>
      </c>
    </row>
    <row r="472" spans="1:5" x14ac:dyDescent="0.25">
      <c r="A472" s="2" t="s">
        <v>237</v>
      </c>
      <c r="B472" t="s">
        <v>11</v>
      </c>
      <c r="C472" t="s">
        <v>11</v>
      </c>
      <c r="D472" t="s">
        <v>11</v>
      </c>
      <c r="E472">
        <f>SUM(E456:E471)</f>
        <v>755.75210000000004</v>
      </c>
    </row>
    <row r="474" spans="1:5" x14ac:dyDescent="0.25">
      <c r="A474" s="2" t="s">
        <v>238</v>
      </c>
      <c r="B474" t="s">
        <v>11</v>
      </c>
      <c r="C474" t="s">
        <v>11</v>
      </c>
      <c r="D474" t="s">
        <v>11</v>
      </c>
      <c r="E474">
        <f>E453+E472</f>
        <v>983.75130000000001</v>
      </c>
    </row>
    <row r="475" spans="1:5" x14ac:dyDescent="0.25">
      <c r="A475" s="2" t="s">
        <v>239</v>
      </c>
      <c r="B475" t="s">
        <v>11</v>
      </c>
      <c r="C475" t="s">
        <v>11</v>
      </c>
      <c r="D475" s="256">
        <v>0</v>
      </c>
      <c r="E475">
        <f>ROUND((E474*D475),4)</f>
        <v>0</v>
      </c>
    </row>
    <row r="476" spans="1:5" x14ac:dyDescent="0.25">
      <c r="A476" s="2" t="s">
        <v>240</v>
      </c>
      <c r="B476" t="s">
        <v>11</v>
      </c>
      <c r="C476" t="s">
        <v>11</v>
      </c>
      <c r="D476" t="s">
        <v>11</v>
      </c>
      <c r="E476">
        <f>SUM(E474:E475)</f>
        <v>983.75130000000001</v>
      </c>
    </row>
    <row r="478" spans="1:5" x14ac:dyDescent="0.25">
      <c r="A478" s="2" t="s">
        <v>354</v>
      </c>
      <c r="B478" t="s">
        <v>108</v>
      </c>
    </row>
    <row r="479" spans="1:5" ht="45" x14ac:dyDescent="0.25">
      <c r="A479" s="2" t="s">
        <v>355</v>
      </c>
    </row>
    <row r="480" spans="1:5" x14ac:dyDescent="0.25">
      <c r="A480" s="2" t="s">
        <v>227</v>
      </c>
    </row>
    <row r="482" spans="1:5" x14ac:dyDescent="0.25">
      <c r="A482" s="2" t="s">
        <v>228</v>
      </c>
      <c r="B482" t="s">
        <v>229</v>
      </c>
      <c r="C482" t="s">
        <v>230</v>
      </c>
      <c r="D482" t="s">
        <v>231</v>
      </c>
      <c r="E482" t="s">
        <v>232</v>
      </c>
    </row>
    <row r="483" spans="1:5" ht="30" x14ac:dyDescent="0.25">
      <c r="A483" s="2" t="s">
        <v>356</v>
      </c>
      <c r="B483" t="s">
        <v>234</v>
      </c>
      <c r="C483">
        <v>7.3270080000000002</v>
      </c>
      <c r="D483">
        <v>11.49</v>
      </c>
      <c r="E483">
        <f>ROUND((C483*D483),4)</f>
        <v>84.187299999999993</v>
      </c>
    </row>
    <row r="484" spans="1:5" ht="30" x14ac:dyDescent="0.25">
      <c r="A484" s="2" t="s">
        <v>357</v>
      </c>
      <c r="B484" t="s">
        <v>234</v>
      </c>
      <c r="C484">
        <v>0.28551599999999999</v>
      </c>
      <c r="D484">
        <v>17.010000000000002</v>
      </c>
      <c r="E484">
        <f>ROUND((C484*D484),4)</f>
        <v>4.8566000000000003</v>
      </c>
    </row>
    <row r="485" spans="1:5" ht="30" x14ac:dyDescent="0.25">
      <c r="A485" s="2" t="s">
        <v>358</v>
      </c>
      <c r="B485" t="s">
        <v>234</v>
      </c>
      <c r="C485">
        <v>5.1874919999999998</v>
      </c>
      <c r="D485">
        <v>17.010000000000002</v>
      </c>
      <c r="E485">
        <f>ROUND((C485*D485),4)</f>
        <v>88.239199999999997</v>
      </c>
    </row>
    <row r="486" spans="1:5" ht="30" x14ac:dyDescent="0.25">
      <c r="A486" s="2" t="s">
        <v>359</v>
      </c>
      <c r="B486" t="s">
        <v>234</v>
      </c>
      <c r="C486">
        <v>6.3036000000000003</v>
      </c>
      <c r="D486">
        <v>17.010000000000002</v>
      </c>
      <c r="E486">
        <f>ROUND((C486*D486),4)</f>
        <v>107.2242</v>
      </c>
    </row>
    <row r="487" spans="1:5" x14ac:dyDescent="0.25">
      <c r="A487" s="2" t="s">
        <v>237</v>
      </c>
      <c r="B487" t="s">
        <v>11</v>
      </c>
      <c r="C487" t="s">
        <v>11</v>
      </c>
      <c r="D487" t="s">
        <v>11</v>
      </c>
      <c r="E487">
        <f>SUM(E483:E486)</f>
        <v>284.50729999999999</v>
      </c>
    </row>
    <row r="489" spans="1:5" x14ac:dyDescent="0.25">
      <c r="A489" s="2" t="s">
        <v>244</v>
      </c>
      <c r="B489" t="s">
        <v>229</v>
      </c>
      <c r="C489" t="s">
        <v>230</v>
      </c>
      <c r="D489" t="s">
        <v>231</v>
      </c>
      <c r="E489" t="s">
        <v>232</v>
      </c>
    </row>
    <row r="490" spans="1:5" ht="30" x14ac:dyDescent="0.25">
      <c r="A490" s="2" t="s">
        <v>360</v>
      </c>
      <c r="B490" t="s">
        <v>266</v>
      </c>
      <c r="C490">
        <v>1.75</v>
      </c>
      <c r="D490">
        <v>24.99</v>
      </c>
      <c r="E490">
        <f t="shared" ref="E490:E502" si="9">ROUND((C490*D490),4)</f>
        <v>43.732500000000002</v>
      </c>
    </row>
    <row r="491" spans="1:5" ht="45" x14ac:dyDescent="0.25">
      <c r="A491" s="2" t="s">
        <v>361</v>
      </c>
      <c r="B491" t="s">
        <v>270</v>
      </c>
      <c r="C491">
        <v>45</v>
      </c>
      <c r="D491">
        <v>0.42320000000000002</v>
      </c>
      <c r="E491">
        <f t="shared" si="9"/>
        <v>19.044</v>
      </c>
    </row>
    <row r="492" spans="1:5" ht="45" x14ac:dyDescent="0.25">
      <c r="A492" s="2" t="s">
        <v>362</v>
      </c>
      <c r="B492" t="s">
        <v>259</v>
      </c>
      <c r="C492">
        <v>0.03</v>
      </c>
      <c r="D492">
        <v>10.69</v>
      </c>
      <c r="E492">
        <f t="shared" si="9"/>
        <v>0.32069999999999999</v>
      </c>
    </row>
    <row r="493" spans="1:5" ht="30" x14ac:dyDescent="0.25">
      <c r="A493" s="2" t="s">
        <v>363</v>
      </c>
      <c r="B493" t="s">
        <v>259</v>
      </c>
      <c r="C493">
        <v>1</v>
      </c>
      <c r="D493">
        <v>1.98</v>
      </c>
      <c r="E493">
        <f t="shared" si="9"/>
        <v>1.98</v>
      </c>
    </row>
    <row r="494" spans="1:5" x14ac:dyDescent="0.25">
      <c r="A494" s="2" t="s">
        <v>364</v>
      </c>
      <c r="B494" t="s">
        <v>259</v>
      </c>
      <c r="C494">
        <v>20</v>
      </c>
      <c r="D494">
        <v>0.43</v>
      </c>
      <c r="E494">
        <f t="shared" si="9"/>
        <v>8.6</v>
      </c>
    </row>
    <row r="495" spans="1:5" ht="45" x14ac:dyDescent="0.25">
      <c r="A495" s="2" t="s">
        <v>365</v>
      </c>
      <c r="B495" t="s">
        <v>259</v>
      </c>
      <c r="C495">
        <v>4</v>
      </c>
      <c r="D495">
        <v>0.1</v>
      </c>
      <c r="E495">
        <f t="shared" si="9"/>
        <v>0.4</v>
      </c>
    </row>
    <row r="496" spans="1:5" ht="30" x14ac:dyDescent="0.25">
      <c r="A496" s="2" t="s">
        <v>366</v>
      </c>
      <c r="B496" t="s">
        <v>266</v>
      </c>
      <c r="C496">
        <v>8.0665999999999993</v>
      </c>
      <c r="D496">
        <v>34.89</v>
      </c>
      <c r="E496">
        <f t="shared" si="9"/>
        <v>281.44369999999998</v>
      </c>
    </row>
    <row r="497" spans="1:5" ht="30" x14ac:dyDescent="0.25">
      <c r="A497" s="2" t="s">
        <v>367</v>
      </c>
      <c r="B497" t="s">
        <v>259</v>
      </c>
      <c r="C497">
        <v>3</v>
      </c>
      <c r="D497">
        <v>0.84</v>
      </c>
      <c r="E497">
        <f t="shared" si="9"/>
        <v>2.52</v>
      </c>
    </row>
    <row r="498" spans="1:5" ht="30" x14ac:dyDescent="0.25">
      <c r="A498" s="2" t="s">
        <v>368</v>
      </c>
      <c r="B498" t="s">
        <v>259</v>
      </c>
      <c r="C498">
        <v>3</v>
      </c>
      <c r="D498">
        <v>1.83</v>
      </c>
      <c r="E498">
        <f t="shared" si="9"/>
        <v>5.49</v>
      </c>
    </row>
    <row r="499" spans="1:5" ht="45" x14ac:dyDescent="0.25">
      <c r="A499" s="2" t="s">
        <v>369</v>
      </c>
      <c r="B499" t="s">
        <v>270</v>
      </c>
      <c r="C499">
        <v>19.1525</v>
      </c>
      <c r="D499">
        <v>0.45</v>
      </c>
      <c r="E499">
        <f t="shared" si="9"/>
        <v>8.6186000000000007</v>
      </c>
    </row>
    <row r="500" spans="1:5" ht="30" x14ac:dyDescent="0.25">
      <c r="A500" s="2" t="s">
        <v>370</v>
      </c>
      <c r="B500" t="s">
        <v>259</v>
      </c>
      <c r="C500">
        <v>8.1100000000000005E-2</v>
      </c>
      <c r="D500">
        <v>317.14</v>
      </c>
      <c r="E500">
        <f t="shared" si="9"/>
        <v>25.720099999999999</v>
      </c>
    </row>
    <row r="501" spans="1:5" ht="30" x14ac:dyDescent="0.25">
      <c r="A501" s="2" t="s">
        <v>371</v>
      </c>
      <c r="B501" t="s">
        <v>270</v>
      </c>
      <c r="C501">
        <v>3</v>
      </c>
      <c r="D501">
        <v>1.07</v>
      </c>
      <c r="E501">
        <f t="shared" si="9"/>
        <v>3.21</v>
      </c>
    </row>
    <row r="502" spans="1:5" ht="45" x14ac:dyDescent="0.25">
      <c r="A502" s="2" t="s">
        <v>372</v>
      </c>
      <c r="B502" t="s">
        <v>270</v>
      </c>
      <c r="C502">
        <v>20</v>
      </c>
      <c r="D502">
        <v>0.75</v>
      </c>
      <c r="E502">
        <f t="shared" si="9"/>
        <v>15</v>
      </c>
    </row>
    <row r="503" spans="1:5" x14ac:dyDescent="0.25">
      <c r="A503" s="2" t="s">
        <v>237</v>
      </c>
      <c r="B503" t="s">
        <v>11</v>
      </c>
      <c r="C503" t="s">
        <v>11</v>
      </c>
      <c r="D503" t="s">
        <v>11</v>
      </c>
      <c r="E503">
        <f>SUM(E490:E502)</f>
        <v>416.07959999999997</v>
      </c>
    </row>
    <row r="505" spans="1:5" x14ac:dyDescent="0.25">
      <c r="A505" s="2" t="s">
        <v>238</v>
      </c>
      <c r="B505" t="s">
        <v>11</v>
      </c>
      <c r="C505" t="s">
        <v>11</v>
      </c>
      <c r="D505" t="s">
        <v>11</v>
      </c>
      <c r="E505">
        <f>E487+E503</f>
        <v>700.58690000000001</v>
      </c>
    </row>
    <row r="506" spans="1:5" x14ac:dyDescent="0.25">
      <c r="A506" s="2" t="s">
        <v>239</v>
      </c>
      <c r="B506" t="s">
        <v>11</v>
      </c>
      <c r="C506" t="s">
        <v>11</v>
      </c>
      <c r="D506" s="256">
        <v>0</v>
      </c>
      <c r="E506">
        <f>ROUND((E505*D506),4)</f>
        <v>0</v>
      </c>
    </row>
    <row r="507" spans="1:5" x14ac:dyDescent="0.25">
      <c r="A507" s="2" t="s">
        <v>240</v>
      </c>
      <c r="B507" t="s">
        <v>11</v>
      </c>
      <c r="C507" t="s">
        <v>11</v>
      </c>
      <c r="D507" t="s">
        <v>11</v>
      </c>
      <c r="E507">
        <f>SUM(E505:E506)</f>
        <v>700.58690000000001</v>
      </c>
    </row>
    <row r="509" spans="1:5" x14ac:dyDescent="0.25">
      <c r="A509" s="2" t="s">
        <v>373</v>
      </c>
      <c r="B509" t="s">
        <v>112</v>
      </c>
    </row>
    <row r="510" spans="1:5" ht="45" x14ac:dyDescent="0.25">
      <c r="A510" s="2" t="s">
        <v>374</v>
      </c>
    </row>
    <row r="511" spans="1:5" x14ac:dyDescent="0.25">
      <c r="A511" s="2" t="s">
        <v>227</v>
      </c>
    </row>
    <row r="513" spans="1:5" x14ac:dyDescent="0.25">
      <c r="A513" s="2" t="s">
        <v>244</v>
      </c>
      <c r="B513" t="s">
        <v>229</v>
      </c>
      <c r="C513" t="s">
        <v>230</v>
      </c>
      <c r="D513" t="s">
        <v>231</v>
      </c>
      <c r="E513" t="s">
        <v>232</v>
      </c>
    </row>
    <row r="514" spans="1:5" ht="30" x14ac:dyDescent="0.25">
      <c r="A514" s="2" t="s">
        <v>375</v>
      </c>
      <c r="B514" t="s">
        <v>259</v>
      </c>
      <c r="C514">
        <v>1</v>
      </c>
      <c r="D514" s="1">
        <v>3340</v>
      </c>
      <c r="E514">
        <f>ROUND((C514*D514),4)</f>
        <v>3340</v>
      </c>
    </row>
    <row r="515" spans="1:5" x14ac:dyDescent="0.25">
      <c r="A515" s="2" t="s">
        <v>237</v>
      </c>
      <c r="B515" t="s">
        <v>11</v>
      </c>
      <c r="C515" t="s">
        <v>11</v>
      </c>
      <c r="D515" t="s">
        <v>11</v>
      </c>
      <c r="E515">
        <f>SUM(E514:E514)</f>
        <v>3340</v>
      </c>
    </row>
    <row r="517" spans="1:5" x14ac:dyDescent="0.25">
      <c r="A517" s="2" t="s">
        <v>238</v>
      </c>
      <c r="B517" t="s">
        <v>11</v>
      </c>
      <c r="C517" t="s">
        <v>11</v>
      </c>
      <c r="D517" t="s">
        <v>11</v>
      </c>
      <c r="E517">
        <f>E515</f>
        <v>3340</v>
      </c>
    </row>
    <row r="518" spans="1:5" x14ac:dyDescent="0.25">
      <c r="A518" s="2" t="s">
        <v>239</v>
      </c>
      <c r="B518" t="s">
        <v>11</v>
      </c>
      <c r="C518" t="s">
        <v>11</v>
      </c>
      <c r="D518" s="256">
        <v>0</v>
      </c>
      <c r="E518">
        <f>ROUND((E517*D518),4)</f>
        <v>0</v>
      </c>
    </row>
    <row r="519" spans="1:5" x14ac:dyDescent="0.25">
      <c r="A519" s="2" t="s">
        <v>240</v>
      </c>
      <c r="B519" t="s">
        <v>11</v>
      </c>
      <c r="C519" t="s">
        <v>11</v>
      </c>
      <c r="D519" t="s">
        <v>11</v>
      </c>
      <c r="E519">
        <f>SUM(E517:E518)</f>
        <v>3340</v>
      </c>
    </row>
    <row r="521" spans="1:5" x14ac:dyDescent="0.25">
      <c r="A521" s="2" t="s">
        <v>376</v>
      </c>
      <c r="B521" t="s">
        <v>119</v>
      </c>
    </row>
    <row r="522" spans="1:5" x14ac:dyDescent="0.25">
      <c r="A522" s="2" t="s">
        <v>377</v>
      </c>
    </row>
    <row r="523" spans="1:5" x14ac:dyDescent="0.25">
      <c r="A523" s="2" t="s">
        <v>243</v>
      </c>
    </row>
    <row r="525" spans="1:5" x14ac:dyDescent="0.25">
      <c r="A525" s="2" t="s">
        <v>228</v>
      </c>
      <c r="B525" t="s">
        <v>229</v>
      </c>
      <c r="C525" t="s">
        <v>230</v>
      </c>
      <c r="D525" t="s">
        <v>231</v>
      </c>
      <c r="E525" t="s">
        <v>232</v>
      </c>
    </row>
    <row r="526" spans="1:5" x14ac:dyDescent="0.25">
      <c r="A526" s="2" t="s">
        <v>255</v>
      </c>
      <c r="B526" t="s">
        <v>234</v>
      </c>
      <c r="C526">
        <v>0.14000000000000001</v>
      </c>
      <c r="D526">
        <v>7.68</v>
      </c>
      <c r="E526">
        <f>ROUND((C526*D526),4)</f>
        <v>1.0751999999999999</v>
      </c>
    </row>
    <row r="527" spans="1:5" x14ac:dyDescent="0.25">
      <c r="A527" s="2" t="s">
        <v>237</v>
      </c>
      <c r="B527" t="s">
        <v>11</v>
      </c>
      <c r="C527" t="s">
        <v>11</v>
      </c>
      <c r="D527" t="s">
        <v>11</v>
      </c>
      <c r="E527">
        <f>SUM(E526:E526)</f>
        <v>1.0751999999999999</v>
      </c>
    </row>
    <row r="529" spans="1:5" x14ac:dyDescent="0.25">
      <c r="A529" s="2" t="s">
        <v>244</v>
      </c>
      <c r="B529" t="s">
        <v>229</v>
      </c>
      <c r="C529" t="s">
        <v>230</v>
      </c>
      <c r="D529" t="s">
        <v>231</v>
      </c>
      <c r="E529" t="s">
        <v>232</v>
      </c>
    </row>
    <row r="530" spans="1:5" ht="30" x14ac:dyDescent="0.25">
      <c r="A530" s="2" t="s">
        <v>378</v>
      </c>
      <c r="B530" t="s">
        <v>379</v>
      </c>
      <c r="C530">
        <v>0.05</v>
      </c>
      <c r="D530">
        <v>4</v>
      </c>
      <c r="E530">
        <f t="shared" ref="E530:E541" si="10">ROUND((C530*D530),4)</f>
        <v>0.2</v>
      </c>
    </row>
    <row r="531" spans="1:5" x14ac:dyDescent="0.25">
      <c r="A531" s="2" t="s">
        <v>258</v>
      </c>
      <c r="B531" t="s">
        <v>259</v>
      </c>
      <c r="C531">
        <v>4.06E-4</v>
      </c>
      <c r="D531">
        <v>6.93</v>
      </c>
      <c r="E531">
        <f t="shared" si="10"/>
        <v>2.8E-3</v>
      </c>
    </row>
    <row r="532" spans="1:5" ht="30" x14ac:dyDescent="0.25">
      <c r="A532" s="2" t="s">
        <v>260</v>
      </c>
      <c r="B532" t="s">
        <v>261</v>
      </c>
      <c r="C532">
        <v>1.9319999999999999E-3</v>
      </c>
      <c r="D532">
        <v>33.270000000000003</v>
      </c>
      <c r="E532">
        <f t="shared" si="10"/>
        <v>6.4299999999999996E-2</v>
      </c>
    </row>
    <row r="533" spans="1:5" x14ac:dyDescent="0.25">
      <c r="A533" s="2" t="s">
        <v>262</v>
      </c>
      <c r="B533" t="s">
        <v>259</v>
      </c>
      <c r="C533">
        <v>1.9319999999999999E-3</v>
      </c>
      <c r="D533">
        <v>27.73</v>
      </c>
      <c r="E533">
        <f t="shared" si="10"/>
        <v>5.3600000000000002E-2</v>
      </c>
    </row>
    <row r="534" spans="1:5" x14ac:dyDescent="0.25">
      <c r="A534" s="2" t="s">
        <v>263</v>
      </c>
      <c r="B534" t="s">
        <v>259</v>
      </c>
      <c r="C534">
        <v>1.9319999999999999E-3</v>
      </c>
      <c r="D534">
        <v>11.73</v>
      </c>
      <c r="E534">
        <f t="shared" si="10"/>
        <v>2.2700000000000001E-2</v>
      </c>
    </row>
    <row r="535" spans="1:5" ht="30" x14ac:dyDescent="0.25">
      <c r="A535" s="2" t="s">
        <v>264</v>
      </c>
      <c r="B535" t="s">
        <v>259</v>
      </c>
      <c r="C535">
        <v>4.06E-4</v>
      </c>
      <c r="D535">
        <v>93.94</v>
      </c>
      <c r="E535">
        <f t="shared" si="10"/>
        <v>3.8100000000000002E-2</v>
      </c>
    </row>
    <row r="536" spans="1:5" ht="45" x14ac:dyDescent="0.25">
      <c r="A536" s="2" t="s">
        <v>267</v>
      </c>
      <c r="B536" t="s">
        <v>259</v>
      </c>
      <c r="C536">
        <v>4.06E-4</v>
      </c>
      <c r="D536">
        <v>16</v>
      </c>
      <c r="E536">
        <f t="shared" si="10"/>
        <v>6.4999999999999997E-3</v>
      </c>
    </row>
    <row r="537" spans="1:5" ht="30" x14ac:dyDescent="0.25">
      <c r="A537" s="2" t="s">
        <v>268</v>
      </c>
      <c r="B537" t="s">
        <v>261</v>
      </c>
      <c r="C537">
        <v>1.9319999999999999E-3</v>
      </c>
      <c r="D537">
        <v>8.9</v>
      </c>
      <c r="E537">
        <f t="shared" si="10"/>
        <v>1.72E-2</v>
      </c>
    </row>
    <row r="538" spans="1:5" ht="30" x14ac:dyDescent="0.25">
      <c r="A538" s="2" t="s">
        <v>276</v>
      </c>
      <c r="B538" t="s">
        <v>234</v>
      </c>
      <c r="C538">
        <v>0.14000000000000001</v>
      </c>
      <c r="D538">
        <v>0.6</v>
      </c>
      <c r="E538">
        <f t="shared" si="10"/>
        <v>8.4000000000000005E-2</v>
      </c>
    </row>
    <row r="539" spans="1:5" ht="30" x14ac:dyDescent="0.25">
      <c r="A539" s="2" t="s">
        <v>277</v>
      </c>
      <c r="B539" t="s">
        <v>234</v>
      </c>
      <c r="C539">
        <v>0.14000000000000001</v>
      </c>
      <c r="D539">
        <v>0.7</v>
      </c>
      <c r="E539">
        <f t="shared" si="10"/>
        <v>9.8000000000000004E-2</v>
      </c>
    </row>
    <row r="540" spans="1:5" ht="30" x14ac:dyDescent="0.25">
      <c r="A540" s="2" t="s">
        <v>278</v>
      </c>
      <c r="B540" t="s">
        <v>234</v>
      </c>
      <c r="C540">
        <v>0.14000000000000001</v>
      </c>
      <c r="D540">
        <v>0.09</v>
      </c>
      <c r="E540">
        <f t="shared" si="10"/>
        <v>1.26E-2</v>
      </c>
    </row>
    <row r="541" spans="1:5" ht="30" x14ac:dyDescent="0.25">
      <c r="A541" s="2" t="s">
        <v>279</v>
      </c>
      <c r="B541" t="s">
        <v>234</v>
      </c>
      <c r="C541">
        <v>0.14000000000000001</v>
      </c>
      <c r="D541">
        <v>0.04</v>
      </c>
      <c r="E541">
        <f t="shared" si="10"/>
        <v>5.5999999999999999E-3</v>
      </c>
    </row>
    <row r="542" spans="1:5" x14ac:dyDescent="0.25">
      <c r="A542" s="2" t="s">
        <v>237</v>
      </c>
      <c r="B542" t="s">
        <v>11</v>
      </c>
      <c r="C542" t="s">
        <v>11</v>
      </c>
      <c r="D542" t="s">
        <v>11</v>
      </c>
      <c r="E542">
        <f>SUM(E530:E541)</f>
        <v>0.60540000000000016</v>
      </c>
    </row>
    <row r="544" spans="1:5" x14ac:dyDescent="0.25">
      <c r="A544" s="2" t="s">
        <v>238</v>
      </c>
      <c r="B544" t="s">
        <v>11</v>
      </c>
      <c r="C544" t="s">
        <v>11</v>
      </c>
      <c r="D544" t="s">
        <v>11</v>
      </c>
      <c r="E544">
        <f>E527+E542</f>
        <v>1.6806000000000001</v>
      </c>
    </row>
    <row r="545" spans="1:5" x14ac:dyDescent="0.25">
      <c r="A545" s="2" t="s">
        <v>239</v>
      </c>
      <c r="B545" t="s">
        <v>11</v>
      </c>
      <c r="C545" t="s">
        <v>11</v>
      </c>
      <c r="D545" s="256">
        <v>0</v>
      </c>
      <c r="E545">
        <f>ROUND((E544*D545),4)</f>
        <v>0</v>
      </c>
    </row>
    <row r="546" spans="1:5" x14ac:dyDescent="0.25">
      <c r="A546" s="2" t="s">
        <v>240</v>
      </c>
      <c r="B546" t="s">
        <v>11</v>
      </c>
      <c r="C546" t="s">
        <v>11</v>
      </c>
      <c r="D546" t="s">
        <v>11</v>
      </c>
      <c r="E546">
        <f>SUM(E544:E545)</f>
        <v>1.6806000000000001</v>
      </c>
    </row>
  </sheetData>
  <mergeCells count="5">
    <mergeCell ref="A1:D1"/>
    <mergeCell ref="A2:D2"/>
    <mergeCell ref="A3:D3"/>
    <mergeCell ref="A4:D4"/>
    <mergeCell ref="A5:D5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27"/>
  <sheetViews>
    <sheetView workbookViewId="0">
      <selection activeCell="H27" sqref="A1:CS27"/>
    </sheetView>
  </sheetViews>
  <sheetFormatPr defaultRowHeight="15" x14ac:dyDescent="0.25"/>
  <cols>
    <col min="1" max="1" width="14.28515625" customWidth="1"/>
    <col min="2" max="2" width="49.28515625" customWidth="1"/>
    <col min="3" max="3" width="13.42578125" hidden="1" customWidth="1"/>
    <col min="4" max="4" width="13.42578125" customWidth="1"/>
    <col min="5" max="5" width="13.42578125" hidden="1" customWidth="1"/>
    <col min="6" max="7" width="12.7109375" hidden="1" customWidth="1"/>
    <col min="8" max="38" width="0.85546875" customWidth="1"/>
    <col min="39" max="97" width="0.85546875" hidden="1" customWidth="1"/>
  </cols>
  <sheetData>
    <row r="1" spans="1:97" ht="15.75" thickBot="1" x14ac:dyDescent="0.3">
      <c r="H1" s="133">
        <v>41913</v>
      </c>
      <c r="I1" s="133">
        <v>41914</v>
      </c>
      <c r="J1" s="133">
        <v>41915</v>
      </c>
      <c r="K1" s="133">
        <v>41916</v>
      </c>
      <c r="L1" s="133">
        <v>41917</v>
      </c>
      <c r="M1" s="133">
        <v>41918</v>
      </c>
      <c r="N1" s="133">
        <v>41919</v>
      </c>
      <c r="O1" s="133">
        <v>41920</v>
      </c>
      <c r="P1" s="133">
        <v>41921</v>
      </c>
      <c r="Q1" s="133">
        <v>41922</v>
      </c>
      <c r="R1" s="133">
        <v>41923</v>
      </c>
      <c r="S1" s="133">
        <v>41924</v>
      </c>
      <c r="T1" s="133">
        <v>41925</v>
      </c>
      <c r="U1" s="133">
        <v>41926</v>
      </c>
      <c r="V1" s="133">
        <v>41927</v>
      </c>
      <c r="W1" s="133">
        <v>41928</v>
      </c>
      <c r="X1" s="133">
        <v>41929</v>
      </c>
      <c r="Y1" s="133">
        <v>41930</v>
      </c>
      <c r="Z1" s="133">
        <v>41931</v>
      </c>
      <c r="AA1" s="133">
        <v>41932</v>
      </c>
      <c r="AB1" s="133">
        <v>41933</v>
      </c>
      <c r="AC1" s="133">
        <v>41934</v>
      </c>
      <c r="AD1" s="133">
        <v>41935</v>
      </c>
      <c r="AE1" s="133">
        <v>41936</v>
      </c>
      <c r="AF1" s="133">
        <v>41937</v>
      </c>
      <c r="AG1" s="133">
        <v>41938</v>
      </c>
      <c r="AH1" s="133">
        <v>41939</v>
      </c>
      <c r="AI1" s="133">
        <v>41940</v>
      </c>
      <c r="AJ1" s="133">
        <v>41941</v>
      </c>
      <c r="AK1" s="133">
        <v>41942</v>
      </c>
      <c r="AL1" s="133">
        <v>41943</v>
      </c>
      <c r="AM1" s="133">
        <v>41944</v>
      </c>
      <c r="AN1" s="133">
        <v>41945</v>
      </c>
      <c r="AO1" s="133">
        <v>41946</v>
      </c>
      <c r="AP1" s="133">
        <v>41947</v>
      </c>
      <c r="AQ1" s="133">
        <v>41948</v>
      </c>
      <c r="AR1" s="133">
        <v>41949</v>
      </c>
      <c r="AS1" s="133">
        <v>41950</v>
      </c>
      <c r="AT1" s="133">
        <v>41951</v>
      </c>
      <c r="AU1" s="133">
        <v>41952</v>
      </c>
      <c r="AV1" s="133">
        <v>41953</v>
      </c>
      <c r="AW1" s="133">
        <v>41954</v>
      </c>
      <c r="AX1" s="133">
        <v>41955</v>
      </c>
      <c r="AY1" s="133">
        <v>41956</v>
      </c>
      <c r="AZ1" s="133">
        <v>41957</v>
      </c>
      <c r="BA1" s="133">
        <v>41958</v>
      </c>
      <c r="BB1" s="133">
        <v>41959</v>
      </c>
      <c r="BC1" s="133">
        <v>41960</v>
      </c>
      <c r="BD1" s="133">
        <v>41961</v>
      </c>
      <c r="BE1" s="133">
        <v>41962</v>
      </c>
      <c r="BF1" s="133">
        <v>41963</v>
      </c>
      <c r="BG1" s="133">
        <v>41964</v>
      </c>
      <c r="BH1" s="133">
        <v>41965</v>
      </c>
      <c r="BI1" s="133">
        <v>41966</v>
      </c>
      <c r="BJ1" s="133">
        <v>41967</v>
      </c>
      <c r="BK1" s="133">
        <v>41968</v>
      </c>
      <c r="BL1" s="133">
        <v>41969</v>
      </c>
      <c r="BM1" s="133">
        <v>41970</v>
      </c>
      <c r="BN1" s="133">
        <v>41971</v>
      </c>
      <c r="BO1" s="133">
        <v>41972</v>
      </c>
      <c r="BP1" s="133">
        <v>41973</v>
      </c>
      <c r="BQ1" s="133">
        <v>41974</v>
      </c>
      <c r="BR1" s="133">
        <v>41975</v>
      </c>
      <c r="BS1" s="133">
        <v>41976</v>
      </c>
      <c r="BT1" s="133">
        <v>41977</v>
      </c>
      <c r="BU1" s="133">
        <v>41978</v>
      </c>
      <c r="BV1" s="133">
        <v>41979</v>
      </c>
      <c r="BW1" s="133">
        <v>41980</v>
      </c>
      <c r="BX1" s="133">
        <v>41981</v>
      </c>
      <c r="BY1" s="133">
        <v>41982</v>
      </c>
      <c r="BZ1" s="133">
        <v>41983</v>
      </c>
      <c r="CA1" s="133">
        <v>41984</v>
      </c>
      <c r="CB1" s="133">
        <v>41985</v>
      </c>
      <c r="CC1" s="133">
        <v>41986</v>
      </c>
      <c r="CD1" s="133">
        <v>41987</v>
      </c>
      <c r="CE1" s="133">
        <v>41988</v>
      </c>
      <c r="CF1" s="133">
        <v>41989</v>
      </c>
      <c r="CG1" s="133">
        <v>41990</v>
      </c>
      <c r="CH1" s="133">
        <v>41991</v>
      </c>
      <c r="CI1" s="133">
        <v>41992</v>
      </c>
      <c r="CJ1" s="133">
        <v>41993</v>
      </c>
      <c r="CK1" s="133">
        <v>41994</v>
      </c>
      <c r="CL1" s="133">
        <v>41995</v>
      </c>
      <c r="CM1" s="133">
        <v>41996</v>
      </c>
      <c r="CN1" s="133">
        <v>41997</v>
      </c>
      <c r="CO1" s="133">
        <v>41998</v>
      </c>
      <c r="CP1" s="133">
        <v>41999</v>
      </c>
      <c r="CQ1" s="133">
        <v>42000</v>
      </c>
      <c r="CR1" s="133">
        <v>42001</v>
      </c>
      <c r="CS1" s="133">
        <v>42002</v>
      </c>
    </row>
    <row r="2" spans="1:97" ht="18" x14ac:dyDescent="0.25">
      <c r="A2" s="134" t="s">
        <v>123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6"/>
    </row>
    <row r="3" spans="1:97" ht="15.75" x14ac:dyDescent="0.25">
      <c r="A3" s="137" t="s">
        <v>176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9"/>
    </row>
    <row r="4" spans="1:97" x14ac:dyDescent="0.25">
      <c r="A4" s="140" t="s">
        <v>177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2"/>
    </row>
    <row r="5" spans="1:97" x14ac:dyDescent="0.25">
      <c r="A5" s="140" t="s">
        <v>125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2"/>
    </row>
    <row r="6" spans="1:97" x14ac:dyDescent="0.25">
      <c r="A6" s="143"/>
      <c r="B6" s="36" t="s">
        <v>178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6"/>
    </row>
    <row r="7" spans="1:97" ht="15.75" thickBot="1" x14ac:dyDescent="0.3">
      <c r="A7" s="148"/>
      <c r="B7" s="149" t="s">
        <v>382</v>
      </c>
      <c r="C7" s="251" t="s">
        <v>127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3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5"/>
    </row>
    <row r="8" spans="1:97" x14ac:dyDescent="0.25">
      <c r="A8" s="150"/>
      <c r="B8" s="150"/>
      <c r="C8" s="151"/>
      <c r="D8" s="151"/>
      <c r="E8" s="151"/>
      <c r="F8" s="152"/>
      <c r="G8" s="152"/>
      <c r="H8" s="153"/>
      <c r="I8" s="154"/>
      <c r="J8" s="154"/>
      <c r="K8" s="154"/>
    </row>
    <row r="9" spans="1:97" ht="13.5" customHeight="1" x14ac:dyDescent="0.25">
      <c r="A9" s="155" t="s">
        <v>179</v>
      </c>
      <c r="B9" s="155" t="s">
        <v>180</v>
      </c>
      <c r="C9" s="156" t="s">
        <v>181</v>
      </c>
      <c r="D9" s="157" t="s">
        <v>182</v>
      </c>
      <c r="E9" s="158" t="s">
        <v>183</v>
      </c>
      <c r="F9" s="159" t="s">
        <v>184</v>
      </c>
      <c r="G9" s="160"/>
      <c r="H9" s="161" t="s">
        <v>185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</row>
    <row r="10" spans="1:97" ht="6.95" customHeight="1" x14ac:dyDescent="0.25">
      <c r="A10" s="155"/>
      <c r="B10" s="155"/>
      <c r="C10" s="156"/>
      <c r="D10" s="162"/>
      <c r="E10" s="163"/>
      <c r="F10" s="164"/>
      <c r="G10" s="165"/>
      <c r="H10" s="166" t="s">
        <v>186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 t="s">
        <v>187</v>
      </c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 t="s">
        <v>188</v>
      </c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</row>
    <row r="11" spans="1:97" ht="18" customHeight="1" x14ac:dyDescent="0.25">
      <c r="A11" s="155"/>
      <c r="B11" s="155"/>
      <c r="C11" s="156"/>
      <c r="D11" s="167" t="s">
        <v>189</v>
      </c>
      <c r="E11" s="163"/>
      <c r="F11" s="164"/>
      <c r="G11" s="165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</row>
    <row r="12" spans="1:97" ht="6.95" customHeight="1" x14ac:dyDescent="0.25">
      <c r="A12" s="168">
        <v>1</v>
      </c>
      <c r="B12" s="169" t="str">
        <f>[1]PLANILHA!C10</f>
        <v>ADMINISTRAÇÃO LOCAL BIOUFU</v>
      </c>
      <c r="C12" s="170">
        <f>[1]PLANILHA!I12</f>
        <v>4463.6400000000003</v>
      </c>
      <c r="D12" s="171">
        <f>C12/$C$27</f>
        <v>0.16179426330732843</v>
      </c>
      <c r="E12" s="172">
        <v>41913</v>
      </c>
      <c r="F12" s="173">
        <v>41943</v>
      </c>
      <c r="G12" s="174">
        <f>F12-E12</f>
        <v>30</v>
      </c>
      <c r="H12" s="175">
        <f>D12</f>
        <v>0.16179426330732843</v>
      </c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7"/>
      <c r="AM12" s="178">
        <f>D12/3</f>
        <v>5.3931421102442811E-2</v>
      </c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80"/>
      <c r="BO12" s="175">
        <f>D12/3</f>
        <v>5.3931421102442811E-2</v>
      </c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7"/>
    </row>
    <row r="13" spans="1:97" ht="6.95" customHeight="1" x14ac:dyDescent="0.25">
      <c r="A13" s="181"/>
      <c r="B13" s="182"/>
      <c r="C13" s="183"/>
      <c r="D13" s="171"/>
      <c r="E13" s="172"/>
      <c r="F13" s="173"/>
      <c r="G13" s="174"/>
      <c r="H13" s="184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85"/>
      <c r="AM13" s="184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85"/>
      <c r="BO13" s="184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85"/>
    </row>
    <row r="14" spans="1:97" ht="6.95" customHeight="1" x14ac:dyDescent="0.25">
      <c r="A14" s="181"/>
      <c r="B14" s="186"/>
      <c r="C14" s="183"/>
      <c r="D14" s="171"/>
      <c r="E14" s="187"/>
      <c r="F14" s="188"/>
      <c r="G14" s="174"/>
      <c r="H14" s="184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85"/>
      <c r="AM14" s="184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85"/>
      <c r="BO14" s="184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85"/>
    </row>
    <row r="15" spans="1:97" ht="6.95" customHeight="1" x14ac:dyDescent="0.25">
      <c r="A15" s="168">
        <v>2</v>
      </c>
      <c r="B15" s="189" t="str">
        <f>[1]PLANILHA!C13</f>
        <v>INSTALAÇÕES ELETRICAS</v>
      </c>
      <c r="C15" s="170">
        <f>[1]PLANILHA!I28</f>
        <v>1528.3799999999997</v>
      </c>
      <c r="D15" s="171">
        <f t="shared" ref="D15" si="0">C15/$C$27</f>
        <v>5.5399430992117318E-2</v>
      </c>
      <c r="E15" s="190">
        <v>41919</v>
      </c>
      <c r="F15" s="173">
        <v>41927</v>
      </c>
      <c r="G15" s="174">
        <f t="shared" ref="G15" si="1">F15-E15</f>
        <v>8</v>
      </c>
      <c r="H15" s="191">
        <f>D15</f>
        <v>5.5399430992117318E-2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3"/>
      <c r="AM15" s="178">
        <f>D15-H15-BO15</f>
        <v>-5.5399430992117318E-2</v>
      </c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80"/>
      <c r="BO15" s="194">
        <f>D15/G15*8</f>
        <v>5.5399430992117318E-2</v>
      </c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6"/>
    </row>
    <row r="16" spans="1:97" ht="6.95" customHeight="1" x14ac:dyDescent="0.25">
      <c r="A16" s="181"/>
      <c r="B16" s="197"/>
      <c r="C16" s="183"/>
      <c r="D16" s="171"/>
      <c r="E16" s="173"/>
      <c r="F16" s="173"/>
      <c r="G16" s="174"/>
      <c r="H16" s="184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85"/>
      <c r="AM16" s="184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85"/>
      <c r="BO16" s="184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85"/>
    </row>
    <row r="17" spans="1:97" ht="6.95" customHeight="1" x14ac:dyDescent="0.25">
      <c r="A17" s="198"/>
      <c r="B17" s="199"/>
      <c r="C17" s="200"/>
      <c r="D17" s="171"/>
      <c r="E17" s="188"/>
      <c r="F17" s="188"/>
      <c r="G17" s="174"/>
      <c r="H17" s="201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3"/>
      <c r="AM17" s="201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3"/>
      <c r="BO17" s="201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3"/>
    </row>
    <row r="18" spans="1:97" ht="6.95" customHeight="1" x14ac:dyDescent="0.25">
      <c r="A18" s="168">
        <v>3</v>
      </c>
      <c r="B18" s="189" t="str">
        <f>[1]PLANILHA!C29</f>
        <v>MOBILIÁRIO</v>
      </c>
      <c r="C18" s="170">
        <f>[1]PLANILHA!I33</f>
        <v>18046.71</v>
      </c>
      <c r="D18" s="171">
        <f t="shared" ref="D18" si="2">C18/$C$27</f>
        <v>0.65414194459476949</v>
      </c>
      <c r="E18" s="204">
        <v>41913</v>
      </c>
      <c r="F18" s="204">
        <v>41935</v>
      </c>
      <c r="G18" s="174">
        <f t="shared" ref="G18" si="3">F18-E18</f>
        <v>22</v>
      </c>
      <c r="H18" s="205">
        <f>D18</f>
        <v>0.65414194459476949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7"/>
      <c r="AM18" s="208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10"/>
      <c r="BO18" s="175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7"/>
    </row>
    <row r="19" spans="1:97" ht="6.95" customHeight="1" x14ac:dyDescent="0.25">
      <c r="A19" s="181"/>
      <c r="B19" s="197"/>
      <c r="C19" s="183"/>
      <c r="D19" s="171"/>
      <c r="E19" s="211"/>
      <c r="F19" s="211"/>
      <c r="G19" s="174"/>
      <c r="H19" s="184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85"/>
      <c r="AM19" s="184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85"/>
      <c r="BO19" s="184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85"/>
    </row>
    <row r="20" spans="1:97" ht="6.95" customHeight="1" x14ac:dyDescent="0.25">
      <c r="A20" s="198"/>
      <c r="B20" s="199"/>
      <c r="C20" s="200"/>
      <c r="D20" s="171"/>
      <c r="E20" s="212"/>
      <c r="F20" s="212"/>
      <c r="G20" s="174"/>
      <c r="H20" s="201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3"/>
      <c r="AM20" s="201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3"/>
      <c r="BO20" s="201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3"/>
    </row>
    <row r="21" spans="1:97" ht="6.95" customHeight="1" x14ac:dyDescent="0.25">
      <c r="A21" s="168">
        <v>4</v>
      </c>
      <c r="B21" s="169" t="str">
        <f>[1]PLANILHA!C34</f>
        <v>EQUIPAMENTOS</v>
      </c>
      <c r="C21" s="170">
        <f>[1]PLANILHA!I37</f>
        <v>3420.01</v>
      </c>
      <c r="D21" s="171">
        <f t="shared" ref="D21" si="4">C21/$C$27</f>
        <v>0.12396564204409323</v>
      </c>
      <c r="E21" s="173">
        <v>41936</v>
      </c>
      <c r="F21" s="173">
        <v>41939</v>
      </c>
      <c r="G21" s="174">
        <f>F21-E21</f>
        <v>3</v>
      </c>
      <c r="H21" s="213">
        <f>D21</f>
        <v>0.12396564204409323</v>
      </c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5"/>
      <c r="AM21" s="178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80"/>
      <c r="BO21" s="175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7"/>
    </row>
    <row r="22" spans="1:97" ht="6.95" customHeight="1" x14ac:dyDescent="0.25">
      <c r="A22" s="181"/>
      <c r="B22" s="182"/>
      <c r="C22" s="183"/>
      <c r="D22" s="171"/>
      <c r="E22" s="173"/>
      <c r="F22" s="173"/>
      <c r="G22" s="174"/>
      <c r="H22" s="184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85"/>
      <c r="AM22" s="184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85"/>
      <c r="BO22" s="184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85"/>
    </row>
    <row r="23" spans="1:97" ht="6.95" customHeight="1" x14ac:dyDescent="0.25">
      <c r="A23" s="181"/>
      <c r="B23" s="186"/>
      <c r="C23" s="183"/>
      <c r="D23" s="171"/>
      <c r="E23" s="173"/>
      <c r="F23" s="173"/>
      <c r="G23" s="174"/>
      <c r="H23" s="184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85"/>
      <c r="AM23" s="184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85"/>
      <c r="BO23" s="184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85"/>
    </row>
    <row r="24" spans="1:97" ht="6.95" customHeight="1" x14ac:dyDescent="0.25">
      <c r="A24" s="168">
        <v>5</v>
      </c>
      <c r="B24" s="189" t="str">
        <f>[1]PLANILHA!C38</f>
        <v>SERVIÇOS COMPLEMENTARES</v>
      </c>
      <c r="C24" s="170">
        <f>[1]PLANILHA!I40</f>
        <v>129.63</v>
      </c>
      <c r="D24" s="171">
        <f t="shared" ref="D24" si="5">C24/$C$27</f>
        <v>4.6987190616915751E-3</v>
      </c>
      <c r="E24" s="190">
        <v>41939</v>
      </c>
      <c r="F24" s="190">
        <v>41941</v>
      </c>
      <c r="G24" s="174">
        <f t="shared" ref="G24" si="6">F24-E24</f>
        <v>2</v>
      </c>
      <c r="H24" s="216">
        <f>D24</f>
        <v>4.6987190616915751E-3</v>
      </c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8"/>
      <c r="AM24" s="178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80"/>
      <c r="BO24" s="219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1"/>
    </row>
    <row r="25" spans="1:97" ht="6.95" customHeight="1" x14ac:dyDescent="0.25">
      <c r="A25" s="181"/>
      <c r="B25" s="197"/>
      <c r="C25" s="183"/>
      <c r="D25" s="171"/>
      <c r="E25" s="173"/>
      <c r="F25" s="173"/>
      <c r="G25" s="174"/>
      <c r="H25" s="184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85"/>
      <c r="AM25" s="184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85"/>
      <c r="BO25" s="184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85"/>
    </row>
    <row r="26" spans="1:97" ht="6.95" customHeight="1" x14ac:dyDescent="0.25">
      <c r="A26" s="198"/>
      <c r="B26" s="199"/>
      <c r="C26" s="200"/>
      <c r="D26" s="171"/>
      <c r="E26" s="188"/>
      <c r="F26" s="188"/>
      <c r="G26" s="174"/>
      <c r="H26" s="201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3"/>
      <c r="AM26" s="201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3"/>
      <c r="BO26" s="201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3"/>
    </row>
    <row r="27" spans="1:97" x14ac:dyDescent="0.25">
      <c r="A27" s="222" t="s">
        <v>190</v>
      </c>
      <c r="B27" s="223"/>
      <c r="C27" s="224">
        <f>SUM(C12:C26)</f>
        <v>27588.37</v>
      </c>
      <c r="D27" s="225">
        <f>SUM(D12:D26)</f>
        <v>1</v>
      </c>
      <c r="E27" s="226"/>
      <c r="F27" s="27"/>
      <c r="G27" s="27"/>
      <c r="H27" s="227">
        <f>H12+H15+H18+H21+H24</f>
        <v>1</v>
      </c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9" t="e">
        <f>AM12+AM15+#REF!+#REF!</f>
        <v>#REF!</v>
      </c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7" t="e">
        <f>BO12+BO15+#REF!</f>
        <v>#REF!</v>
      </c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</row>
  </sheetData>
  <mergeCells count="70">
    <mergeCell ref="G24:G26"/>
    <mergeCell ref="H24:AL24"/>
    <mergeCell ref="AM24:BN24"/>
    <mergeCell ref="BO24:CS24"/>
    <mergeCell ref="A27:B27"/>
    <mergeCell ref="H27:AL27"/>
    <mergeCell ref="AM27:BN27"/>
    <mergeCell ref="BO27:CS27"/>
    <mergeCell ref="G21:G23"/>
    <mergeCell ref="H21:AL21"/>
    <mergeCell ref="AM21:BN21"/>
    <mergeCell ref="BO21:CS21"/>
    <mergeCell ref="A24:A26"/>
    <mergeCell ref="B24:B26"/>
    <mergeCell ref="C24:C26"/>
    <mergeCell ref="D24:D26"/>
    <mergeCell ref="E24:E26"/>
    <mergeCell ref="F24:F26"/>
    <mergeCell ref="G18:G20"/>
    <mergeCell ref="H18:AL18"/>
    <mergeCell ref="AM18:BN18"/>
    <mergeCell ref="BO18:CS18"/>
    <mergeCell ref="A21:A23"/>
    <mergeCell ref="B21:B23"/>
    <mergeCell ref="C21:C23"/>
    <mergeCell ref="D21:D23"/>
    <mergeCell ref="E21:E23"/>
    <mergeCell ref="F21:F23"/>
    <mergeCell ref="G15:G17"/>
    <mergeCell ref="H15:AL15"/>
    <mergeCell ref="AM15:BN15"/>
    <mergeCell ref="BO15:CS15"/>
    <mergeCell ref="A18:A20"/>
    <mergeCell ref="B18:B20"/>
    <mergeCell ref="C18:C20"/>
    <mergeCell ref="D18:D20"/>
    <mergeCell ref="E18:E20"/>
    <mergeCell ref="F18:F20"/>
    <mergeCell ref="G12:G14"/>
    <mergeCell ref="H12:AL12"/>
    <mergeCell ref="AM12:BN12"/>
    <mergeCell ref="BO12:CS12"/>
    <mergeCell ref="A15:A17"/>
    <mergeCell ref="B15:B17"/>
    <mergeCell ref="C15:C17"/>
    <mergeCell ref="D15:D17"/>
    <mergeCell ref="E15:E17"/>
    <mergeCell ref="F15:F17"/>
    <mergeCell ref="H9:CS9"/>
    <mergeCell ref="H10:AL11"/>
    <mergeCell ref="AM10:BN11"/>
    <mergeCell ref="BO10:CS11"/>
    <mergeCell ref="A12:A14"/>
    <mergeCell ref="B12:B14"/>
    <mergeCell ref="C12:C14"/>
    <mergeCell ref="D12:D14"/>
    <mergeCell ref="E12:E14"/>
    <mergeCell ref="F12:F14"/>
    <mergeCell ref="A9:A11"/>
    <mergeCell ref="B9:B11"/>
    <mergeCell ref="C9:C11"/>
    <mergeCell ref="D9:D10"/>
    <mergeCell ref="E9:E11"/>
    <mergeCell ref="F9:F11"/>
    <mergeCell ref="A2:CS2"/>
    <mergeCell ref="A3:CS3"/>
    <mergeCell ref="A4:CS4"/>
    <mergeCell ref="A5:CS5"/>
    <mergeCell ref="AD6:CS6"/>
    <mergeCell ref="AE7:CS7"/>
  </mergeCells>
  <conditionalFormatting sqref="H14:CS14 H17:CS17 H20:CS20 H23:CS23 H26:CS26">
    <cfRule type="expression" dxfId="1" priority="8">
      <formula>IF(H$1&gt;=$E14,H$1&lt;=$F14)</formula>
    </cfRule>
  </conditionalFormatting>
  <conditionalFormatting sqref="H13:CS13 H16:CS16 H19:CS19 H22:CS22 H25:CS25">
    <cfRule type="expression" dxfId="0" priority="7">
      <formula>IF(H$1&gt;=$E12,H$1&lt;=$F12)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tabSelected="1" workbookViewId="0">
      <selection activeCell="F24" sqref="F24"/>
    </sheetView>
  </sheetViews>
  <sheetFormatPr defaultRowHeight="15" x14ac:dyDescent="0.25"/>
  <cols>
    <col min="1" max="1" width="50" customWidth="1"/>
    <col min="2" max="2" width="12.7109375" customWidth="1"/>
    <col min="3" max="3" width="12.28515625" customWidth="1"/>
  </cols>
  <sheetData>
    <row r="2" spans="1:3" x14ac:dyDescent="0.25">
      <c r="A2" s="230" t="s">
        <v>123</v>
      </c>
      <c r="B2" s="31"/>
      <c r="C2" s="231"/>
    </row>
    <row r="3" spans="1:3" x14ac:dyDescent="0.25">
      <c r="A3" s="232" t="s">
        <v>125</v>
      </c>
      <c r="B3" s="233"/>
      <c r="C3" s="234"/>
    </row>
    <row r="4" spans="1:3" x14ac:dyDescent="0.25">
      <c r="A4" s="235" t="s">
        <v>191</v>
      </c>
      <c r="B4" s="236"/>
      <c r="C4" s="237"/>
    </row>
    <row r="5" spans="1:3" x14ac:dyDescent="0.25">
      <c r="A5" s="238" t="s">
        <v>130</v>
      </c>
      <c r="B5" s="239"/>
      <c r="C5" s="240"/>
    </row>
    <row r="6" spans="1:3" x14ac:dyDescent="0.25">
      <c r="A6" s="248" t="s">
        <v>131</v>
      </c>
      <c r="B6" s="249"/>
      <c r="C6" s="250"/>
    </row>
    <row r="7" spans="1:3" x14ac:dyDescent="0.25">
      <c r="A7" s="241" t="s">
        <v>192</v>
      </c>
      <c r="B7" s="241" t="s">
        <v>193</v>
      </c>
      <c r="C7" s="242" t="s">
        <v>194</v>
      </c>
    </row>
    <row r="8" spans="1:3" x14ac:dyDescent="0.25">
      <c r="A8" s="243" t="s">
        <v>195</v>
      </c>
      <c r="B8" s="244" t="s">
        <v>196</v>
      </c>
      <c r="C8" s="245" t="s">
        <v>197</v>
      </c>
    </row>
    <row r="9" spans="1:3" x14ac:dyDescent="0.25">
      <c r="A9" s="243" t="s">
        <v>198</v>
      </c>
      <c r="B9" s="244" t="s">
        <v>199</v>
      </c>
      <c r="C9" s="245" t="s">
        <v>200</v>
      </c>
    </row>
    <row r="10" spans="1:3" x14ac:dyDescent="0.25">
      <c r="A10" s="243" t="s">
        <v>201</v>
      </c>
      <c r="B10" s="244" t="s">
        <v>202</v>
      </c>
      <c r="C10" s="245" t="s">
        <v>203</v>
      </c>
    </row>
    <row r="11" spans="1:3" x14ac:dyDescent="0.25">
      <c r="A11" s="243" t="s">
        <v>204</v>
      </c>
      <c r="B11" s="244" t="s">
        <v>205</v>
      </c>
      <c r="C11" s="245" t="s">
        <v>206</v>
      </c>
    </row>
    <row r="12" spans="1:3" x14ac:dyDescent="0.25">
      <c r="A12" s="243" t="s">
        <v>207</v>
      </c>
      <c r="B12" s="244" t="s">
        <v>208</v>
      </c>
      <c r="C12" s="245" t="s">
        <v>209</v>
      </c>
    </row>
    <row r="13" spans="1:3" x14ac:dyDescent="0.25">
      <c r="A13" s="243" t="s">
        <v>210</v>
      </c>
      <c r="B13" s="244" t="s">
        <v>211</v>
      </c>
      <c r="C13" s="245" t="s">
        <v>212</v>
      </c>
    </row>
    <row r="14" spans="1:3" x14ac:dyDescent="0.25">
      <c r="A14" s="243" t="s">
        <v>210</v>
      </c>
      <c r="B14" s="244" t="s">
        <v>213</v>
      </c>
      <c r="C14" s="245" t="s">
        <v>214</v>
      </c>
    </row>
    <row r="15" spans="1:3" x14ac:dyDescent="0.25">
      <c r="A15" s="243" t="s">
        <v>215</v>
      </c>
      <c r="B15" s="244" t="s">
        <v>216</v>
      </c>
      <c r="C15" s="245" t="s">
        <v>217</v>
      </c>
    </row>
    <row r="16" spans="1:3" x14ac:dyDescent="0.25">
      <c r="A16" s="243" t="s">
        <v>218</v>
      </c>
      <c r="B16" s="244" t="s">
        <v>219</v>
      </c>
      <c r="C16" s="245" t="s">
        <v>220</v>
      </c>
    </row>
    <row r="17" spans="1:3" x14ac:dyDescent="0.25">
      <c r="A17" s="243" t="s">
        <v>221</v>
      </c>
      <c r="B17" s="244" t="s">
        <v>222</v>
      </c>
      <c r="C17" s="245" t="s">
        <v>223</v>
      </c>
    </row>
  </sheetData>
  <mergeCells count="5">
    <mergeCell ref="A2:C2"/>
    <mergeCell ref="A3:C3"/>
    <mergeCell ref="A4:C4"/>
    <mergeCell ref="A5:C5"/>
    <mergeCell ref="A6:C6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PLANILHA</vt:lpstr>
      <vt:lpstr>BDI SERVIÇOS</vt:lpstr>
      <vt:lpstr>BDI EQUIPAMENTOS</vt:lpstr>
      <vt:lpstr>COMPOSIÇÃO</vt:lpstr>
      <vt:lpstr>CRONOGRAMA</vt:lpstr>
      <vt:lpstr>HISTOGRAMA</vt:lpstr>
      <vt:lpstr>'BDI EQUIPAMENTOS'!Area_de_impressao</vt:lpstr>
      <vt:lpstr>'BDI SERVIÇOS'!Area_de_impressao</vt:lpstr>
      <vt:lpstr>COMPOSIÇÃO!Area_de_impressao</vt:lpstr>
      <vt:lpstr>CRONOGRAMA!Area_de_impressao</vt:lpstr>
      <vt:lpstr>PLANILHA!Area_de_impressao</vt:lpstr>
      <vt:lpstr>COMPOSIÇÃO!Titulos_de_impressao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Allyne Rodrigues Ribeiro Felix</dc:creator>
  <cp:lastModifiedBy>Allyne Rodrigues Ribeiro Felix</cp:lastModifiedBy>
  <cp:lastPrinted>2015-04-28T13:11:43Z</cp:lastPrinted>
  <dcterms:created xsi:type="dcterms:W3CDTF">2015-04-28T12:52:10Z</dcterms:created>
  <dcterms:modified xsi:type="dcterms:W3CDTF">2015-04-28T13:17:24Z</dcterms:modified>
</cp:coreProperties>
</file>