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CRONOG 12 MESES" sheetId="1" r:id="rId1"/>
  </sheets>
  <externalReferences>
    <externalReference r:id="rId2"/>
    <externalReference r:id="rId3"/>
  </externalReferences>
  <definedNames>
    <definedName name="_3_00_m">#REF!</definedName>
    <definedName name="_A">#REF!</definedName>
    <definedName name="_A_2">#REF!</definedName>
    <definedName name="_A_3">#REF!</definedName>
    <definedName name="_Fill" hidden="1">[1]Orçamento!#REF!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AA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A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G">#REF!</definedName>
    <definedName name="BBB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xcel_BuiltIn_Print_Area">#REF!</definedName>
    <definedName name="Excel_BuiltIn_Print_Titles_1">#REF!</definedName>
    <definedName name="iiii" hidden="1">{#N/A,#N/A,FALSE,"MATERIAIS"}</definedName>
    <definedName name="MAT" hidden="1">{#N/A,#N/A,FALSE,"MATERIAIS"}</definedName>
    <definedName name="plan" hidden="1">{#N/A,#N/A,FALSE,"EQUIPAMENTOS"}</definedName>
    <definedName name="plan1" hidden="1">{#N/A,#N/A,FALSE,"MATERIAIS"}</definedName>
    <definedName name="solve" hidden="1">#REF!</definedName>
    <definedName name="solver_lin" hidden="1">0</definedName>
    <definedName name="solver_num" hidden="1">0</definedName>
    <definedName name="solver_opt" hidden="1">#REF!</definedName>
    <definedName name="solver_tmp" hidden="1">#REF!</definedName>
    <definedName name="solver_typ" hidden="1">1</definedName>
    <definedName name="solver_val" hidden="1">0</definedName>
    <definedName name="Toto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UN" comment="UNIDADE">#REF!</definedName>
    <definedName name="wrn.COLETAS._.DE._.EQUIPAMENTOS." hidden="1">{#N/A,#N/A,FALSE,"EQUIPAMENTOS"}</definedName>
    <definedName name="wrn.COLETAS._.DE._.MATERIAIS." hidden="1">{#N/A,#N/A,FALSE,"SOTREQ"}</definedName>
    <definedName name="wrn.COMP._.EQUIP." hidden="1">{#N/A,#N/A,FALSE,"EQUIPAMENTOS"}</definedName>
    <definedName name="wrn.COMP._.MATERIAIS." hidden="1">{#N/A,#N/A,FALSE,"MATERIAIS"}</definedName>
    <definedName name="wrn.PNEUS." hidden="1">{#N/A,#N/A,FALSE,"EQUIPAMENTOS"}</definedName>
    <definedName name="wrn.SOCIEDAD.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x" hidden="1">{#N/A,#N/A,FALSE,"EQUIPAMENTOS"}</definedName>
    <definedName name="Z_42309F39_4A39_46B6_9808_5EAD3409C75F_.wvu.Rows" localSheetId="0" hidden="1">'CRONOG 12 MESES'!$45:$46</definedName>
    <definedName name="Z_5DE62065_C8B1_4BEA_B916_984A1DC72711_.wvu.Rows" localSheetId="0" hidden="1">'CRONOG 12 MESES'!$45:$46</definedName>
    <definedName name="Z_62DA1403_DCD1_466E_B67D_FA083B03B552_.wvu.Cols" localSheetId="0" hidden="1">'CRONOG 12 MESES'!$E:$E</definedName>
    <definedName name="Z_6676F9E1_BF15_11D6_97E7_0080C8432A9D_.wvu.FilterData" hidden="1">#REF!</definedName>
    <definedName name="Z_8665370E_499E_4C1E_8F9A_7823993F0218_.wvu.Rows" localSheetId="0" hidden="1">'CRONOG 12 MESES'!$45:$46</definedName>
    <definedName name="Z_CF6D3FA9_B933_42B0_B80F_42DBD52CE733_.wvu.Rows" localSheetId="0" hidden="1">'CRONOG 12 MESES'!$45:$46</definedName>
  </definedNames>
  <calcPr calcId="152511"/>
</workbook>
</file>

<file path=xl/calcChain.xml><?xml version="1.0" encoding="utf-8"?>
<calcChain xmlns="http://schemas.openxmlformats.org/spreadsheetml/2006/main">
  <c r="AZ42" i="1"/>
  <c r="BB42" s="1"/>
  <c r="AZ40"/>
  <c r="BB40" s="1"/>
  <c r="BB48" l="1"/>
  <c r="BB46"/>
  <c r="BB45"/>
  <c r="BB39"/>
  <c r="AZ38"/>
  <c r="BB37"/>
  <c r="BC37" s="1"/>
  <c r="C45"/>
  <c r="BB35"/>
  <c r="D34"/>
  <c r="BB33"/>
  <c r="AZ32"/>
  <c r="BB31"/>
  <c r="AZ30"/>
  <c r="BB29"/>
  <c r="D28"/>
  <c r="AZ28" s="1"/>
  <c r="BB27"/>
  <c r="AV26"/>
  <c r="BB25"/>
  <c r="D24"/>
  <c r="AZ24" s="1"/>
  <c r="BB23"/>
  <c r="AZ22"/>
  <c r="BB21"/>
  <c r="AV20"/>
  <c r="BB19"/>
  <c r="D18"/>
  <c r="AF18" s="1"/>
  <c r="BB17"/>
  <c r="AB16"/>
  <c r="BB15"/>
  <c r="D14"/>
  <c r="T14" s="1"/>
  <c r="BB13"/>
  <c r="H12"/>
  <c r="BB11"/>
  <c r="T20" l="1"/>
  <c r="D44"/>
  <c r="F30" s="1"/>
  <c r="P20"/>
  <c r="BB12"/>
  <c r="BC12" s="1"/>
  <c r="BB38"/>
  <c r="BC38" s="1"/>
  <c r="H10"/>
  <c r="L16"/>
  <c r="P16"/>
  <c r="T16"/>
  <c r="X16"/>
  <c r="P18"/>
  <c r="T18"/>
  <c r="X18"/>
  <c r="AB18"/>
  <c r="AF22"/>
  <c r="AJ22"/>
  <c r="AN22"/>
  <c r="AR22"/>
  <c r="AV22"/>
  <c r="AV24"/>
  <c r="X26"/>
  <c r="AB26"/>
  <c r="AF26"/>
  <c r="AJ26"/>
  <c r="AN26"/>
  <c r="AR26"/>
  <c r="AJ28"/>
  <c r="AN28"/>
  <c r="AR28"/>
  <c r="AV28"/>
  <c r="AF30"/>
  <c r="AJ30"/>
  <c r="AN30"/>
  <c r="AR30"/>
  <c r="AV30"/>
  <c r="AJ34"/>
  <c r="AN34"/>
  <c r="AR34"/>
  <c r="AV34"/>
  <c r="AZ34"/>
  <c r="L14"/>
  <c r="P14"/>
  <c r="X20"/>
  <c r="AB20"/>
  <c r="AF20"/>
  <c r="AJ20"/>
  <c r="AN20"/>
  <c r="AR20"/>
  <c r="AJ32"/>
  <c r="AN32"/>
  <c r="AR32"/>
  <c r="AV32"/>
  <c r="AZ36"/>
  <c r="N20" l="1"/>
  <c r="AX26"/>
  <c r="AP16"/>
  <c r="AD20"/>
  <c r="AX28"/>
  <c r="R26"/>
  <c r="AP34"/>
  <c r="AP30"/>
  <c r="C30"/>
  <c r="AD26"/>
  <c r="C24"/>
  <c r="AH22"/>
  <c r="AD12"/>
  <c r="AX30"/>
  <c r="Z12"/>
  <c r="AT16"/>
  <c r="R32"/>
  <c r="C42"/>
  <c r="C40"/>
  <c r="AT32"/>
  <c r="AP20"/>
  <c r="Z20"/>
  <c r="C38"/>
  <c r="AL34"/>
  <c r="AL30"/>
  <c r="AT28"/>
  <c r="AP26"/>
  <c r="Z26"/>
  <c r="AT18"/>
  <c r="Z32"/>
  <c r="F18"/>
  <c r="AD32"/>
  <c r="R24"/>
  <c r="J38"/>
  <c r="F24"/>
  <c r="V38"/>
  <c r="N36"/>
  <c r="N42"/>
  <c r="AD42"/>
  <c r="AT42"/>
  <c r="R42"/>
  <c r="AH42"/>
  <c r="F42"/>
  <c r="V42"/>
  <c r="AL42"/>
  <c r="J42"/>
  <c r="Z42"/>
  <c r="AP42"/>
  <c r="AX42"/>
  <c r="Z18"/>
  <c r="C18"/>
  <c r="R20"/>
  <c r="AD14"/>
  <c r="J26"/>
  <c r="C36"/>
  <c r="AX14"/>
  <c r="V24"/>
  <c r="F36"/>
  <c r="AX38"/>
  <c r="V14"/>
  <c r="AX20"/>
  <c r="R30"/>
  <c r="AH36"/>
  <c r="AL12"/>
  <c r="J20"/>
  <c r="Z28"/>
  <c r="F38"/>
  <c r="N40"/>
  <c r="AD40"/>
  <c r="AT40"/>
  <c r="R40"/>
  <c r="AH40"/>
  <c r="F40"/>
  <c r="V40"/>
  <c r="AL40"/>
  <c r="J40"/>
  <c r="Z40"/>
  <c r="AP40"/>
  <c r="AX40"/>
  <c r="AL22"/>
  <c r="AT20"/>
  <c r="J12"/>
  <c r="AH16"/>
  <c r="J24"/>
  <c r="AD28"/>
  <c r="AD34"/>
  <c r="AP38"/>
  <c r="AH14"/>
  <c r="C20"/>
  <c r="N26"/>
  <c r="N32"/>
  <c r="AT38"/>
  <c r="R18"/>
  <c r="R16"/>
  <c r="C10"/>
  <c r="AT26"/>
  <c r="Z16"/>
  <c r="F12"/>
  <c r="AH12"/>
  <c r="AL14"/>
  <c r="J18"/>
  <c r="J22"/>
  <c r="Z24"/>
  <c r="N28"/>
  <c r="Z30"/>
  <c r="F34"/>
  <c r="R36"/>
  <c r="R38"/>
  <c r="C12"/>
  <c r="F14"/>
  <c r="C16"/>
  <c r="AH18"/>
  <c r="N22"/>
  <c r="AD24"/>
  <c r="C28"/>
  <c r="V30"/>
  <c r="J34"/>
  <c r="V36"/>
  <c r="AD38"/>
  <c r="AL32"/>
  <c r="AH20"/>
  <c r="N14"/>
  <c r="AT34"/>
  <c r="AT30"/>
  <c r="AL28"/>
  <c r="AH26"/>
  <c r="C26"/>
  <c r="AP22"/>
  <c r="C22"/>
  <c r="N16"/>
  <c r="C34"/>
  <c r="AX22"/>
  <c r="R14"/>
  <c r="AP12"/>
  <c r="F16"/>
  <c r="AL18"/>
  <c r="R22"/>
  <c r="AP24"/>
  <c r="V28"/>
  <c r="C32"/>
  <c r="V34"/>
  <c r="Z36"/>
  <c r="Z38"/>
  <c r="V12"/>
  <c r="Z14"/>
  <c r="AD16"/>
  <c r="AX18"/>
  <c r="V22"/>
  <c r="AL24"/>
  <c r="R28"/>
  <c r="F32"/>
  <c r="R34"/>
  <c r="AL36"/>
  <c r="D47"/>
  <c r="D49" s="1"/>
  <c r="AT36"/>
  <c r="AL38"/>
  <c r="AP32"/>
  <c r="AL20"/>
  <c r="V20"/>
  <c r="AX34"/>
  <c r="AH30"/>
  <c r="AP28"/>
  <c r="AL26"/>
  <c r="AT22"/>
  <c r="V18"/>
  <c r="V16"/>
  <c r="C14"/>
  <c r="AX32"/>
  <c r="AX24"/>
  <c r="AD18"/>
  <c r="R12"/>
  <c r="AX12"/>
  <c r="AT14"/>
  <c r="AX16"/>
  <c r="F20"/>
  <c r="Z22"/>
  <c r="AH24"/>
  <c r="F28"/>
  <c r="J30"/>
  <c r="J32"/>
  <c r="N34"/>
  <c r="J36"/>
  <c r="AP36"/>
  <c r="AH38"/>
  <c r="N12"/>
  <c r="AT12"/>
  <c r="AP14"/>
  <c r="AL16"/>
  <c r="AP18"/>
  <c r="F22"/>
  <c r="N24"/>
  <c r="F26"/>
  <c r="J28"/>
  <c r="N30"/>
  <c r="V32"/>
  <c r="Z34"/>
  <c r="AD36"/>
  <c r="N38"/>
  <c r="BB36"/>
  <c r="BC36" s="1"/>
  <c r="AX36"/>
  <c r="BB32"/>
  <c r="BC32" s="1"/>
  <c r="AH32"/>
  <c r="BB14"/>
  <c r="BC14" s="1"/>
  <c r="J14"/>
  <c r="BB34"/>
  <c r="BC34" s="1"/>
  <c r="AH34"/>
  <c r="BB28"/>
  <c r="BC28" s="1"/>
  <c r="AH28"/>
  <c r="V26"/>
  <c r="BB26"/>
  <c r="BC26" s="1"/>
  <c r="BB24"/>
  <c r="BC24" s="1"/>
  <c r="AT24"/>
  <c r="BB22"/>
  <c r="BC22" s="1"/>
  <c r="AD22"/>
  <c r="N18"/>
  <c r="BB18"/>
  <c r="BC18" s="1"/>
  <c r="BB30"/>
  <c r="BC30" s="1"/>
  <c r="AD30"/>
  <c r="BB16"/>
  <c r="BC16" s="1"/>
  <c r="J16"/>
  <c r="H47"/>
  <c r="F10"/>
  <c r="L10"/>
  <c r="BB20"/>
  <c r="BC20" s="1"/>
  <c r="C44" l="1"/>
  <c r="E42"/>
  <c r="C47"/>
  <c r="C49" s="1"/>
  <c r="E40"/>
  <c r="E34"/>
  <c r="E38"/>
  <c r="E30"/>
  <c r="E36"/>
  <c r="E28"/>
  <c r="E20"/>
  <c r="E26"/>
  <c r="E16"/>
  <c r="E32"/>
  <c r="E12"/>
  <c r="E18"/>
  <c r="E24"/>
  <c r="E14"/>
  <c r="E22"/>
  <c r="F44"/>
  <c r="H44" s="1"/>
  <c r="H49"/>
  <c r="F49" s="1"/>
  <c r="F47"/>
  <c r="L44"/>
  <c r="L47" s="1"/>
  <c r="J10"/>
  <c r="J44" s="1"/>
  <c r="P10"/>
  <c r="P44" l="1"/>
  <c r="P47" s="1"/>
  <c r="N10"/>
  <c r="T10"/>
  <c r="L49"/>
  <c r="J49" s="1"/>
  <c r="J47"/>
  <c r="T44" l="1"/>
  <c r="R10"/>
  <c r="R44" s="1"/>
  <c r="X10"/>
  <c r="P49"/>
  <c r="N49" s="1"/>
  <c r="N47"/>
  <c r="N44"/>
  <c r="X44" l="1"/>
  <c r="X47" s="1"/>
  <c r="V47" s="1"/>
  <c r="V10"/>
  <c r="V44" s="1"/>
  <c r="AB10"/>
  <c r="T47"/>
  <c r="T49" l="1"/>
  <c r="R47"/>
  <c r="AB44"/>
  <c r="Z10"/>
  <c r="Z44" s="1"/>
  <c r="AF10"/>
  <c r="X49" l="1"/>
  <c r="V49" s="1"/>
  <c r="R49"/>
  <c r="AF44"/>
  <c r="AF47" s="1"/>
  <c r="AD10"/>
  <c r="AJ10"/>
  <c r="AB47"/>
  <c r="AB49" l="1"/>
  <c r="Z49" s="1"/>
  <c r="Z47"/>
  <c r="AJ44"/>
  <c r="AH10"/>
  <c r="AH44" s="1"/>
  <c r="AN10"/>
  <c r="AD47"/>
  <c r="AD44"/>
  <c r="AF49" l="1"/>
  <c r="AD49" s="1"/>
  <c r="AN44"/>
  <c r="AN47" s="1"/>
  <c r="AL47" s="1"/>
  <c r="AL10"/>
  <c r="AR10"/>
  <c r="AJ47"/>
  <c r="AJ49" l="1"/>
  <c r="AH47"/>
  <c r="AR44"/>
  <c r="AP10"/>
  <c r="AP44" s="1"/>
  <c r="AV10"/>
  <c r="AL44"/>
  <c r="AN49" l="1"/>
  <c r="AL49" s="1"/>
  <c r="AH49"/>
  <c r="AV44"/>
  <c r="AV47" s="1"/>
  <c r="AT10"/>
  <c r="AZ10"/>
  <c r="AX10" s="1"/>
  <c r="AX44" s="1"/>
  <c r="AZ44" s="1"/>
  <c r="AZ47" s="1"/>
  <c r="AR47"/>
  <c r="BB44" l="1"/>
  <c r="BB10"/>
  <c r="AR49"/>
  <c r="AP49" s="1"/>
  <c r="AP47"/>
  <c r="BB47"/>
  <c r="AX47"/>
  <c r="AV49"/>
  <c r="AT49" s="1"/>
  <c r="AT47"/>
  <c r="AT44"/>
  <c r="E10"/>
  <c r="AZ49" l="1"/>
  <c r="BC49" l="1"/>
  <c r="AX49"/>
</calcChain>
</file>

<file path=xl/sharedStrings.xml><?xml version="1.0" encoding="utf-8"?>
<sst xmlns="http://schemas.openxmlformats.org/spreadsheetml/2006/main" count="83" uniqueCount="61">
  <si>
    <t>CRONOGRAMA FÍSICO - FINANCEIRO (SEM BDI)</t>
  </si>
  <si>
    <t>ÁREA TOTAL (M2): 401,23</t>
  </si>
  <si>
    <t>Leis sociais:</t>
  </si>
  <si>
    <t>BATA BASE - REGIÃO: SINAPI - Belo Horizonte/MG (MÊS: AGOSTO/2015)</t>
  </si>
  <si>
    <t>Item</t>
  </si>
  <si>
    <t>Descrição dos Serviços</t>
  </si>
  <si>
    <t>Peso %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</si>
  <si>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</si>
  <si>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</si>
  <si>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</si>
  <si>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</si>
  <si>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</si>
  <si>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</si>
  <si>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</si>
  <si>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</si>
  <si>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</si>
  <si>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</si>
  <si>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</si>
  <si>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</si>
  <si>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</si>
  <si>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%</t>
  </si>
  <si>
    <t>R$</t>
  </si>
  <si>
    <t>1.0</t>
  </si>
  <si>
    <t>ADMINISTRAÇÃO LOCAL E CANTEIRO DE OBRAS</t>
  </si>
  <si>
    <t>2.0</t>
  </si>
  <si>
    <t>SERVIÇOS PRELIMINARES</t>
  </si>
  <si>
    <t>3.0</t>
  </si>
  <si>
    <t>FUNDAÇÃO</t>
  </si>
  <si>
    <t>4.0</t>
  </si>
  <si>
    <t>ESTRUTURA</t>
  </si>
  <si>
    <t>5.0</t>
  </si>
  <si>
    <t>VEDAÇÃO</t>
  </si>
  <si>
    <t>6.0</t>
  </si>
  <si>
    <t>INSTALAÇÕES HIDRÁULICAS</t>
  </si>
  <si>
    <t>7.0</t>
  </si>
  <si>
    <t>INSTALAÇÕES ELÉTRICAS</t>
  </si>
  <si>
    <t>8.0</t>
  </si>
  <si>
    <t>CLIMATIZAÇÃO</t>
  </si>
  <si>
    <t>9.0</t>
  </si>
  <si>
    <t>REVESTIMENTO E PISOS</t>
  </si>
  <si>
    <t>10.0</t>
  </si>
  <si>
    <t>COBERTURA</t>
  </si>
  <si>
    <t>11.0</t>
  </si>
  <si>
    <t>ESQUADRIAS</t>
  </si>
  <si>
    <t>12.0</t>
  </si>
  <si>
    <t>PINTURA</t>
  </si>
  <si>
    <t>13.0</t>
  </si>
  <si>
    <t>GASES</t>
  </si>
  <si>
    <t>14.0</t>
  </si>
  <si>
    <t>PAISAGISMO</t>
  </si>
  <si>
    <t>15.0</t>
  </si>
  <si>
    <t>TOTAL   GERAL</t>
  </si>
  <si>
    <t>SUB-TOTAL</t>
  </si>
  <si>
    <t>TOTAL ACUMULADO</t>
  </si>
  <si>
    <t>DATA: 13/11/2015</t>
  </si>
  <si>
    <t>ACESSÓRIOS</t>
  </si>
  <si>
    <t>16.0</t>
  </si>
  <si>
    <t>17.0</t>
  </si>
  <si>
    <t>PREV. COMB. INCÊNDIO</t>
  </si>
  <si>
    <t>LIMPEZA</t>
  </si>
  <si>
    <t>OBRA: CENTRO DE MEDICINA NUCLEAR - UFU</t>
  </si>
</sst>
</file>

<file path=xl/styles.xml><?xml version="1.0" encoding="utf-8"?>
<styleSheet xmlns="http://schemas.openxmlformats.org/spreadsheetml/2006/main">
  <numFmts count="2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&quot;??_);_(@_)"/>
    <numFmt numFmtId="166" formatCode="_(* #,##0_);_(* \(#,##0\);_(* &quot;-&quot;_);_(@_)"/>
    <numFmt numFmtId="167" formatCode="\$#,##0.00\ ;\(\$#,##0.00\)"/>
    <numFmt numFmtId="168" formatCode="_(&quot;$&quot;* #,##0_);_(&quot;$&quot;* \(#,##0\);_(&quot;$&quot;* &quot;-&quot;_);_(@_)"/>
    <numFmt numFmtId="169" formatCode="\$#,##0\ ;\(\$#,##0\)"/>
    <numFmt numFmtId="170" formatCode="_([$€]* #,##0.00_);_([$€]* \(#,##0.00\);_([$€]* &quot;-&quot;??_);_(@_)"/>
    <numFmt numFmtId="171" formatCode="_([$€-2]* #,##0.00_);_([$€-2]* \(#,##0.00\);_([$€-2]* \-??_)"/>
    <numFmt numFmtId="172" formatCode="&quot;R$ &quot;#,##0.00"/>
    <numFmt numFmtId="173" formatCode="_-* #,##0\ _F_-;\-* #,##0\ _F_-;_-* &quot;-&quot;\ _F_-;_-@_-"/>
    <numFmt numFmtId="174" formatCode="_(&quot;R$ &quot;* #,##0.00_);_(&quot;R$ &quot;* \(#,##0.00\);_(&quot;R$ &quot;* &quot;-&quot;??_);_(@_)"/>
    <numFmt numFmtId="175" formatCode="#."/>
    <numFmt numFmtId="176" formatCode="_-* #,##0\ &quot;F&quot;_-;\-* #,##0\ &quot;F&quot;_-;_-* &quot;-&quot;\ &quot;F&quot;_-;_-@_-"/>
    <numFmt numFmtId="177" formatCode="#,##0.00\ &quot;F&quot;;[Red]\-#,##0.00\ &quot;F&quot;"/>
    <numFmt numFmtId="178" formatCode="ddd"/>
    <numFmt numFmtId="179" formatCode="d/mm/yyyy"/>
    <numFmt numFmtId="180" formatCode="dd/mm/yy"/>
    <numFmt numFmtId="181" formatCode="00\ &quot;Meses&quot;"/>
    <numFmt numFmtId="182" formatCode="_-* #,##0.0_-;\-* #,##0.0_-;_-* &quot;-&quot;?_-;_-@_-"/>
    <numFmt numFmtId="183" formatCode="#,##0.00_ ;\-#,##0.00\ "/>
    <numFmt numFmtId="184" formatCode="#,##0.000"/>
    <numFmt numFmtId="185" formatCode="_(&quot;R$&quot;* #,##0.0000_);_(&quot;R$&quot;* \(#,##0.0000\);_(&quot;R$&quot;* &quot;-&quot;??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22"/>
      <name val="Arial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0"/>
      <color indexed="8"/>
      <name val="Times New Roman"/>
      <family val="1"/>
      <charset val="1"/>
    </font>
    <font>
      <i/>
      <sz val="11"/>
      <color indexed="23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0"/>
      <name val="Helv"/>
    </font>
    <font>
      <sz val="10"/>
      <name val="Times New Roman"/>
      <family val="1"/>
    </font>
    <font>
      <b/>
      <sz val="10.1"/>
      <color indexed="8"/>
      <name val="Times New Roman"/>
      <family val="1"/>
    </font>
    <font>
      <sz val="11"/>
      <color indexed="60"/>
      <name val="Calibri"/>
      <family val="2"/>
    </font>
    <font>
      <sz val="12"/>
      <name val="Courier New"/>
      <family val="3"/>
    </font>
    <font>
      <sz val="11"/>
      <color theme="1"/>
      <name val="Calibri"/>
      <family val="2"/>
      <charset val="134"/>
      <scheme val="minor"/>
    </font>
    <font>
      <sz val="10"/>
      <color indexed="8"/>
      <name val="MS Sans Serif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40" fontId="8" fillId="0" borderId="0" applyFont="0" applyFill="0" applyBorder="0" applyAlignment="0" applyProtection="0"/>
    <xf numFmtId="0" fontId="10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4" fontId="12" fillId="0" borderId="6" applyNumberFormat="0" applyBorder="0" applyAlignment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7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8" borderId="52" applyNumberFormat="0" applyAlignment="0" applyProtection="0"/>
    <xf numFmtId="0" fontId="16" fillId="39" borderId="52" applyNumberFormat="0" applyAlignment="0" applyProtection="0"/>
    <xf numFmtId="0" fontId="16" fillId="39" borderId="52" applyNumberFormat="0" applyAlignment="0" applyProtection="0"/>
    <xf numFmtId="0" fontId="2" fillId="0" borderId="0"/>
    <xf numFmtId="0" fontId="17" fillId="40" borderId="53" applyNumberFormat="0" applyAlignment="0" applyProtection="0"/>
    <xf numFmtId="0" fontId="17" fillId="40" borderId="53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7" fillId="41" borderId="53" applyNumberFormat="0" applyAlignment="0" applyProtection="0"/>
    <xf numFmtId="166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67" fontId="20" fillId="0" borderId="0" applyNumberFormat="0" applyFont="0" applyFill="0" applyBorder="0" applyAlignment="0" applyProtection="0"/>
    <xf numFmtId="16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9" fillId="0" borderId="0" applyFont="0" applyFill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2" fillId="17" borderId="52" applyNumberFormat="0" applyAlignment="0" applyProtection="0"/>
    <xf numFmtId="0" fontId="22" fillId="17" borderId="52" applyNumberFormat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170" fontId="2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2" fontId="19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0" fontId="1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2" fillId="11" borderId="5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8" fillId="0" borderId="54" applyNumberFormat="0" applyFill="0" applyAlignment="0" applyProtection="0"/>
    <xf numFmtId="173" fontId="2" fillId="0" borderId="0" applyFont="0" applyFill="0" applyBorder="0" applyAlignment="0" applyProtection="0"/>
    <xf numFmtId="4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3" fillId="0" borderId="0" applyNumberFormat="0" applyFill="0" applyBorder="0" applyProtection="0">
      <alignment vertical="center"/>
    </xf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35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center"/>
    </xf>
    <xf numFmtId="0" fontId="32" fillId="0" borderId="0"/>
    <xf numFmtId="39" fontId="35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56" applyNumberFormat="0" applyAlignment="0" applyProtection="0"/>
    <xf numFmtId="0" fontId="2" fillId="48" borderId="56" applyNumberFormat="0" applyAlignment="0" applyProtection="0"/>
    <xf numFmtId="0" fontId="2" fillId="49" borderId="56" applyNumberFormat="0" applyFont="0" applyAlignment="0" applyProtection="0"/>
    <xf numFmtId="0" fontId="39" fillId="38" borderId="57" applyNumberFormat="0" applyAlignment="0" applyProtection="0"/>
    <xf numFmtId="0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9" borderId="57" applyNumberFormat="0" applyAlignment="0" applyProtection="0"/>
    <xf numFmtId="0" fontId="39" fillId="39" borderId="57" applyNumberFormat="0" applyAlignment="0" applyProtection="0"/>
    <xf numFmtId="175" fontId="41" fillId="0" borderId="0">
      <protection locked="0"/>
    </xf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2" fillId="0" borderId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9" fillId="0" borderId="0">
      <alignment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9" applyNumberFormat="0" applyFill="0" applyAlignment="0" applyProtection="0"/>
    <xf numFmtId="0" fontId="45" fillId="0" borderId="59" applyNumberFormat="0" applyFill="0" applyAlignment="0" applyProtection="0"/>
    <xf numFmtId="0" fontId="27" fillId="0" borderId="55" applyNumberFormat="0" applyFill="0" applyAlignment="0" applyProtection="0"/>
    <xf numFmtId="0" fontId="27" fillId="0" borderId="5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60">
      <protection locked="0"/>
    </xf>
    <xf numFmtId="0" fontId="46" fillId="0" borderId="61" applyNumberFormat="0" applyFill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1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10" fontId="3" fillId="0" borderId="2" xfId="3" applyNumberFormat="1" applyFont="1" applyBorder="1" applyAlignment="1">
      <alignment vertical="center"/>
    </xf>
    <xf numFmtId="164" fontId="3" fillId="0" borderId="2" xfId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3" fillId="0" borderId="0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6" fillId="0" borderId="7" xfId="3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left" vertical="top"/>
    </xf>
    <xf numFmtId="10" fontId="2" fillId="0" borderId="9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4" fillId="0" borderId="0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10" fontId="5" fillId="0" borderId="0" xfId="3" applyNumberFormat="1" applyFont="1" applyBorder="1" applyAlignment="1">
      <alignment horizontal="center" vertical="center"/>
    </xf>
    <xf numFmtId="4" fontId="7" fillId="0" borderId="0" xfId="3" applyNumberFormat="1" applyFont="1" applyBorder="1" applyAlignment="1">
      <alignment horizontal="left" vertical="center"/>
    </xf>
    <xf numFmtId="10" fontId="7" fillId="0" borderId="0" xfId="3" applyNumberFormat="1" applyFont="1" applyBorder="1" applyAlignment="1">
      <alignment horizontal="left" vertical="center"/>
    </xf>
    <xf numFmtId="164" fontId="7" fillId="0" borderId="0" xfId="1" applyFont="1" applyBorder="1" applyAlignment="1">
      <alignment horizontal="left" vertical="center"/>
    </xf>
    <xf numFmtId="164" fontId="7" fillId="0" borderId="6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justify"/>
    </xf>
    <xf numFmtId="10" fontId="6" fillId="0" borderId="0" xfId="0" applyNumberFormat="1" applyFont="1" applyBorder="1" applyAlignment="1">
      <alignment horizontal="justify"/>
    </xf>
    <xf numFmtId="4" fontId="4" fillId="0" borderId="0" xfId="4" applyNumberFormat="1" applyFont="1" applyBorder="1" applyAlignment="1">
      <alignment vertical="center"/>
    </xf>
    <xf numFmtId="164" fontId="4" fillId="0" borderId="6" xfId="1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10" fontId="5" fillId="0" borderId="11" xfId="3" applyNumberFormat="1" applyFont="1" applyBorder="1" applyAlignment="1">
      <alignment vertical="center"/>
    </xf>
    <xf numFmtId="4" fontId="5" fillId="0" borderId="11" xfId="3" applyNumberFormat="1" applyFont="1" applyBorder="1" applyAlignment="1">
      <alignment vertical="center"/>
    </xf>
    <xf numFmtId="164" fontId="5" fillId="0" borderId="11" xfId="1" applyFont="1" applyBorder="1" applyAlignment="1">
      <alignment vertical="center"/>
    </xf>
    <xf numFmtId="164" fontId="5" fillId="0" borderId="12" xfId="1" applyFont="1" applyBorder="1" applyAlignment="1">
      <alignment vertical="center"/>
    </xf>
    <xf numFmtId="10" fontId="5" fillId="0" borderId="16" xfId="1" applyNumberFormat="1" applyFont="1" applyBorder="1" applyAlignment="1">
      <alignment horizontal="center" vertical="center"/>
    </xf>
    <xf numFmtId="164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0" fontId="5" fillId="0" borderId="0" xfId="1" applyNumberFormat="1" applyFont="1" applyBorder="1" applyAlignment="1">
      <alignment horizontal="center" vertical="center"/>
    </xf>
    <xf numFmtId="10" fontId="5" fillId="0" borderId="11" xfId="1" applyNumberFormat="1" applyFont="1" applyBorder="1" applyAlignment="1">
      <alignment horizontal="center" vertical="center"/>
    </xf>
    <xf numFmtId="164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0" fontId="9" fillId="3" borderId="26" xfId="1" applyNumberFormat="1" applyFont="1" applyFill="1" applyBorder="1" applyAlignment="1">
      <alignment vertical="center"/>
    </xf>
    <xf numFmtId="10" fontId="9" fillId="3" borderId="28" xfId="1" applyNumberFormat="1" applyFont="1" applyFill="1" applyBorder="1" applyAlignment="1">
      <alignment vertical="center"/>
    </xf>
    <xf numFmtId="10" fontId="9" fillId="4" borderId="28" xfId="1" applyNumberFormat="1" applyFont="1" applyFill="1" applyBorder="1" applyAlignment="1">
      <alignment vertical="center"/>
    </xf>
    <xf numFmtId="10" fontId="9" fillId="4" borderId="26" xfId="1" applyNumberFormat="1" applyFont="1" applyFill="1" applyBorder="1" applyAlignment="1">
      <alignment vertical="center"/>
    </xf>
    <xf numFmtId="4" fontId="9" fillId="4" borderId="28" xfId="1" applyNumberFormat="1" applyFont="1" applyFill="1" applyBorder="1" applyAlignment="1">
      <alignment vertical="center"/>
    </xf>
    <xf numFmtId="4" fontId="9" fillId="4" borderId="27" xfId="1" applyNumberFormat="1" applyFont="1" applyFill="1" applyBorder="1" applyAlignment="1">
      <alignment vertical="center"/>
    </xf>
    <xf numFmtId="164" fontId="9" fillId="4" borderId="28" xfId="1" applyFont="1" applyFill="1" applyBorder="1" applyAlignment="1">
      <alignment vertical="center"/>
    </xf>
    <xf numFmtId="164" fontId="9" fillId="4" borderId="27" xfId="1" applyFont="1" applyFill="1" applyBorder="1" applyAlignment="1">
      <alignment vertical="center"/>
    </xf>
    <xf numFmtId="164" fontId="9" fillId="4" borderId="34" xfId="1" applyFont="1" applyFill="1" applyBorder="1" applyAlignment="1">
      <alignment vertical="center"/>
    </xf>
    <xf numFmtId="10" fontId="9" fillId="0" borderId="26" xfId="1" applyNumberFormat="1" applyFont="1" applyFill="1" applyBorder="1" applyAlignment="1">
      <alignment vertical="center"/>
    </xf>
    <xf numFmtId="10" fontId="9" fillId="0" borderId="28" xfId="1" applyNumberFormat="1" applyFont="1" applyFill="1" applyBorder="1" applyAlignment="1">
      <alignment vertical="center"/>
    </xf>
    <xf numFmtId="4" fontId="9" fillId="0" borderId="28" xfId="1" applyNumberFormat="1" applyFont="1" applyFill="1" applyBorder="1" applyAlignment="1">
      <alignment vertical="center"/>
    </xf>
    <xf numFmtId="4" fontId="9" fillId="0" borderId="27" xfId="1" applyNumberFormat="1" applyFont="1" applyFill="1" applyBorder="1" applyAlignment="1">
      <alignment vertical="center"/>
    </xf>
    <xf numFmtId="164" fontId="9" fillId="0" borderId="28" xfId="1" applyFont="1" applyFill="1" applyBorder="1" applyAlignment="1">
      <alignment vertical="center"/>
    </xf>
    <xf numFmtId="164" fontId="9" fillId="0" borderId="27" xfId="1" applyFont="1" applyFill="1" applyBorder="1" applyAlignment="1">
      <alignment vertical="center"/>
    </xf>
    <xf numFmtId="164" fontId="9" fillId="0" borderId="34" xfId="1" applyFont="1" applyFill="1" applyBorder="1" applyAlignment="1">
      <alignment vertical="center"/>
    </xf>
    <xf numFmtId="4" fontId="9" fillId="3" borderId="28" xfId="1" applyNumberFormat="1" applyFont="1" applyFill="1" applyBorder="1" applyAlignment="1">
      <alignment vertical="center"/>
    </xf>
    <xf numFmtId="4" fontId="9" fillId="3" borderId="27" xfId="1" applyNumberFormat="1" applyFont="1" applyFill="1" applyBorder="1" applyAlignment="1">
      <alignment vertical="center"/>
    </xf>
    <xf numFmtId="10" fontId="4" fillId="0" borderId="40" xfId="1" applyNumberFormat="1" applyFont="1" applyBorder="1" applyAlignment="1">
      <alignment horizontal="center" vertical="center"/>
    </xf>
    <xf numFmtId="10" fontId="4" fillId="0" borderId="46" xfId="1" applyNumberFormat="1" applyFont="1" applyBorder="1" applyAlignment="1">
      <alignment horizontal="center" vertical="center"/>
    </xf>
    <xf numFmtId="2" fontId="5" fillId="0" borderId="47" xfId="3" applyNumberFormat="1" applyFont="1" applyBorder="1" applyAlignment="1">
      <alignment horizontal="center" vertical="center"/>
    </xf>
    <xf numFmtId="2" fontId="4" fillId="0" borderId="25" xfId="5" applyNumberFormat="1" applyFont="1" applyBorder="1" applyAlignment="1">
      <alignment horizontal="lef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65" fontId="4" fillId="0" borderId="48" xfId="1" applyNumberFormat="1" applyFont="1" applyBorder="1" applyAlignment="1">
      <alignment horizontal="center" vertical="center"/>
    </xf>
    <xf numFmtId="10" fontId="4" fillId="0" borderId="11" xfId="1" applyNumberFormat="1" applyFont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0" fontId="5" fillId="5" borderId="30" xfId="6" applyFont="1" applyFill="1" applyBorder="1" applyAlignment="1" applyProtection="1">
      <alignment horizontal="center" vertical="center" wrapText="1"/>
    </xf>
    <xf numFmtId="10" fontId="5" fillId="5" borderId="30" xfId="0" applyNumberFormat="1" applyFont="1" applyFill="1" applyBorder="1" applyAlignment="1">
      <alignment horizontal="center" vertical="center" wrapText="1"/>
    </xf>
    <xf numFmtId="165" fontId="5" fillId="5" borderId="35" xfId="1" applyNumberFormat="1" applyFont="1" applyFill="1" applyBorder="1" applyAlignment="1">
      <alignment horizontal="right" vertical="center"/>
    </xf>
    <xf numFmtId="10" fontId="5" fillId="5" borderId="18" xfId="1" applyNumberFormat="1" applyFont="1" applyFill="1" applyBorder="1" applyAlignment="1">
      <alignment horizontal="right" vertical="center"/>
    </xf>
    <xf numFmtId="164" fontId="5" fillId="0" borderId="0" xfId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5" fillId="0" borderId="23" xfId="6" applyFont="1" applyFill="1" applyBorder="1" applyAlignment="1" applyProtection="1">
      <alignment horizontal="center" vertical="center" wrapText="1"/>
    </xf>
    <xf numFmtId="0" fontId="5" fillId="0" borderId="23" xfId="6" applyNumberFormat="1" applyFont="1" applyFill="1" applyBorder="1" applyAlignment="1" applyProtection="1">
      <alignment horizontal="center" vertical="center" wrapText="1"/>
    </xf>
    <xf numFmtId="165" fontId="5" fillId="0" borderId="7" xfId="1" applyNumberFormat="1" applyFont="1" applyFill="1" applyBorder="1" applyAlignment="1">
      <alignment horizontal="right" vertical="center"/>
    </xf>
    <xf numFmtId="10" fontId="5" fillId="0" borderId="8" xfId="1" applyNumberFormat="1" applyFont="1" applyFill="1" applyBorder="1" applyAlignment="1">
      <alignment horizontal="right" vertical="center"/>
    </xf>
    <xf numFmtId="10" fontId="4" fillId="0" borderId="22" xfId="1" applyNumberFormat="1" applyFont="1" applyBorder="1" applyAlignment="1">
      <alignment horizontal="right" vertical="center"/>
    </xf>
    <xf numFmtId="10" fontId="4" fillId="0" borderId="8" xfId="1" applyNumberFormat="1" applyFont="1" applyBorder="1" applyAlignment="1">
      <alignment horizontal="right" vertical="center"/>
    </xf>
    <xf numFmtId="165" fontId="4" fillId="0" borderId="8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/>
    </xf>
    <xf numFmtId="164" fontId="4" fillId="0" borderId="8" xfId="1" applyFont="1" applyBorder="1" applyAlignment="1">
      <alignment horizontal="right" vertical="center"/>
    </xf>
    <xf numFmtId="164" fontId="4" fillId="0" borderId="9" xfId="1" applyFont="1" applyBorder="1" applyAlignment="1">
      <alignment horizontal="right" vertical="center"/>
    </xf>
    <xf numFmtId="164" fontId="4" fillId="0" borderId="51" xfId="1" applyFont="1" applyBorder="1" applyAlignment="1">
      <alignment horizontal="right" vertical="center"/>
    </xf>
    <xf numFmtId="49" fontId="4" fillId="5" borderId="49" xfId="0" applyNumberFormat="1" applyFont="1" applyFill="1" applyBorder="1" applyAlignment="1">
      <alignment horizontal="center" vertical="center"/>
    </xf>
    <xf numFmtId="0" fontId="5" fillId="5" borderId="33" xfId="6" applyFont="1" applyFill="1" applyBorder="1" applyAlignment="1" applyProtection="1">
      <alignment horizontal="center" vertical="center" wrapText="1"/>
    </xf>
    <xf numFmtId="10" fontId="5" fillId="5" borderId="33" xfId="2" applyNumberFormat="1" applyFont="1" applyFill="1" applyBorder="1" applyAlignment="1">
      <alignment horizontal="center" vertical="center" wrapText="1"/>
    </xf>
    <xf numFmtId="165" fontId="5" fillId="5" borderId="29" xfId="1" applyNumberFormat="1" applyFont="1" applyFill="1" applyBorder="1" applyAlignment="1">
      <alignment horizontal="right" vertical="center"/>
    </xf>
    <xf numFmtId="10" fontId="5" fillId="5" borderId="28" xfId="1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65" fontId="4" fillId="0" borderId="0" xfId="1" applyNumberFormat="1" applyFont="1" applyAlignment="1">
      <alignment horizontal="right" vertical="center"/>
    </xf>
    <xf numFmtId="10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0" fontId="5" fillId="0" borderId="15" xfId="5" applyNumberFormat="1" applyFont="1" applyBorder="1" applyAlignment="1">
      <alignment horizontal="center" vertical="center" wrapText="1"/>
    </xf>
    <xf numFmtId="10" fontId="5" fillId="0" borderId="25" xfId="5" applyNumberFormat="1" applyFont="1" applyBorder="1" applyAlignment="1">
      <alignment horizontal="center" vertical="center" wrapText="1"/>
    </xf>
    <xf numFmtId="0" fontId="3" fillId="0" borderId="13" xfId="3" applyFont="1" applyBorder="1" applyAlignment="1">
      <alignment horizontal="left" vertical="center"/>
    </xf>
    <xf numFmtId="0" fontId="3" fillId="0" borderId="16" xfId="3" applyFont="1" applyBorder="1" applyAlignment="1">
      <alignment horizontal="left" vertical="center"/>
    </xf>
    <xf numFmtId="164" fontId="7" fillId="0" borderId="30" xfId="1" applyFont="1" applyFill="1" applyBorder="1" applyAlignment="1">
      <alignment horizontal="center" vertical="center"/>
    </xf>
    <xf numFmtId="10" fontId="7" fillId="0" borderId="31" xfId="1" applyNumberFormat="1" applyFont="1" applyFill="1" applyBorder="1" applyAlignment="1">
      <alignment horizontal="center" vertical="center"/>
    </xf>
    <xf numFmtId="10" fontId="7" fillId="0" borderId="30" xfId="1" applyNumberFormat="1" applyFont="1" applyFill="1" applyBorder="1" applyAlignment="1">
      <alignment horizontal="center" vertical="center"/>
    </xf>
    <xf numFmtId="164" fontId="7" fillId="0" borderId="32" xfId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30" xfId="5" applyNumberFormat="1" applyFont="1" applyBorder="1" applyAlignment="1">
      <alignment horizontal="center" vertical="center" wrapText="1"/>
    </xf>
    <xf numFmtId="2" fontId="5" fillId="0" borderId="33" xfId="5" applyNumberFormat="1" applyFont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center" vertical="center"/>
    </xf>
    <xf numFmtId="165" fontId="7" fillId="0" borderId="30" xfId="1" applyNumberFormat="1" applyFont="1" applyFill="1" applyBorder="1" applyAlignment="1">
      <alignment horizontal="center" vertical="center"/>
    </xf>
    <xf numFmtId="4" fontId="7" fillId="0" borderId="30" xfId="1" applyNumberFormat="1" applyFont="1" applyFill="1" applyBorder="1" applyAlignment="1">
      <alignment horizontal="center" vertical="center"/>
    </xf>
    <xf numFmtId="49" fontId="5" fillId="0" borderId="1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4" xfId="5" applyNumberFormat="1" applyFont="1" applyBorder="1" applyAlignment="1">
      <alignment horizontal="center" vertical="center" wrapText="1"/>
    </xf>
    <xf numFmtId="49" fontId="5" fillId="0" borderId="20" xfId="5" applyNumberFormat="1" applyFont="1" applyBorder="1" applyAlignment="1">
      <alignment horizontal="center" vertical="center" wrapText="1"/>
    </xf>
    <xf numFmtId="49" fontId="5" fillId="0" borderId="24" xfId="5" applyNumberFormat="1" applyFont="1" applyBorder="1" applyAlignment="1">
      <alignment horizontal="center" vertical="center" wrapText="1"/>
    </xf>
    <xf numFmtId="0" fontId="5" fillId="0" borderId="15" xfId="5" applyNumberFormat="1" applyFont="1" applyBorder="1" applyAlignment="1">
      <alignment horizontal="center" vertical="center" wrapText="1"/>
    </xf>
    <xf numFmtId="0" fontId="5" fillId="0" borderId="21" xfId="5" applyNumberFormat="1" applyFont="1" applyBorder="1" applyAlignment="1">
      <alignment horizontal="center" vertical="center" wrapText="1"/>
    </xf>
    <xf numFmtId="0" fontId="5" fillId="0" borderId="25" xfId="5" applyNumberFormat="1" applyFont="1" applyBorder="1" applyAlignment="1">
      <alignment horizontal="center" vertical="center" wrapText="1"/>
    </xf>
    <xf numFmtId="165" fontId="5" fillId="0" borderId="20" xfId="1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165" fontId="5" fillId="0" borderId="18" xfId="1" applyNumberFormat="1" applyFont="1" applyBorder="1" applyAlignment="1">
      <alignment horizontal="center" vertical="center"/>
    </xf>
    <xf numFmtId="165" fontId="5" fillId="0" borderId="19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23" xfId="1" applyFont="1" applyBorder="1" applyAlignment="1">
      <alignment horizontal="center" vertical="center"/>
    </xf>
    <xf numFmtId="10" fontId="5" fillId="0" borderId="26" xfId="1" applyNumberFormat="1" applyFont="1" applyBorder="1" applyAlignment="1">
      <alignment horizontal="center" vertical="center"/>
    </xf>
    <xf numFmtId="10" fontId="5" fillId="0" borderId="27" xfId="1" applyNumberFormat="1" applyFont="1" applyBorder="1" applyAlignment="1">
      <alignment horizontal="center" vertical="center"/>
    </xf>
    <xf numFmtId="165" fontId="5" fillId="0" borderId="28" xfId="1" applyNumberFormat="1" applyFont="1" applyBorder="1" applyAlignment="1">
      <alignment horizontal="center" vertical="center"/>
    </xf>
    <xf numFmtId="10" fontId="5" fillId="0" borderId="29" xfId="1" applyNumberFormat="1" applyFont="1" applyBorder="1" applyAlignment="1">
      <alignment horizontal="center" vertical="center"/>
    </xf>
    <xf numFmtId="4" fontId="5" fillId="0" borderId="28" xfId="1" applyNumberFormat="1" applyFont="1" applyBorder="1" applyAlignment="1">
      <alignment horizontal="center" vertical="center"/>
    </xf>
    <xf numFmtId="164" fontId="5" fillId="0" borderId="28" xfId="1" applyFont="1" applyBorder="1" applyAlignment="1">
      <alignment horizontal="center" vertical="center"/>
    </xf>
    <xf numFmtId="164" fontId="5" fillId="0" borderId="29" xfId="1" applyFont="1" applyBorder="1" applyAlignment="1">
      <alignment horizontal="center" vertical="center"/>
    </xf>
    <xf numFmtId="164" fontId="5" fillId="0" borderId="27" xfId="1" applyFont="1" applyBorder="1" applyAlignment="1">
      <alignment horizontal="center" vertical="center"/>
    </xf>
    <xf numFmtId="4" fontId="7" fillId="0" borderId="35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/>
    </xf>
    <xf numFmtId="4" fontId="9" fillId="0" borderId="36" xfId="1" applyNumberFormat="1" applyFont="1" applyFill="1" applyBorder="1" applyAlignment="1">
      <alignment horizontal="center" vertical="center"/>
    </xf>
    <xf numFmtId="10" fontId="9" fillId="0" borderId="41" xfId="1" applyNumberFormat="1" applyFont="1" applyFill="1" applyBorder="1" applyAlignment="1">
      <alignment horizontal="center" vertical="center"/>
    </xf>
    <xf numFmtId="10" fontId="9" fillId="0" borderId="23" xfId="1" applyNumberFormat="1" applyFont="1" applyFill="1" applyBorder="1" applyAlignment="1">
      <alignment horizontal="center" vertical="center"/>
    </xf>
    <xf numFmtId="2" fontId="5" fillId="0" borderId="37" xfId="3" applyNumberFormat="1" applyFont="1" applyBorder="1" applyAlignment="1">
      <alignment horizontal="center" vertical="center"/>
    </xf>
    <xf numFmtId="2" fontId="5" fillId="0" borderId="43" xfId="3" applyNumberFormat="1" applyFont="1" applyBorder="1" applyAlignment="1">
      <alignment horizontal="center" vertical="center"/>
    </xf>
    <xf numFmtId="2" fontId="5" fillId="0" borderId="38" xfId="5" applyNumberFormat="1" applyFont="1" applyBorder="1" applyAlignment="1">
      <alignment horizontal="center" vertical="center" wrapText="1"/>
    </xf>
    <xf numFmtId="2" fontId="5" fillId="0" borderId="44" xfId="5" applyNumberFormat="1" applyFont="1" applyBorder="1" applyAlignment="1">
      <alignment horizontal="center" vertical="center" wrapText="1"/>
    </xf>
    <xf numFmtId="10" fontId="4" fillId="0" borderId="38" xfId="0" applyNumberFormat="1" applyFont="1" applyBorder="1" applyAlignment="1">
      <alignment horizontal="right" vertical="center" wrapText="1" indent="1"/>
    </xf>
    <xf numFmtId="10" fontId="4" fillId="0" borderId="44" xfId="0" applyNumberFormat="1" applyFont="1" applyBorder="1" applyAlignment="1">
      <alignment horizontal="right" vertical="center" wrapText="1" indent="1"/>
    </xf>
    <xf numFmtId="165" fontId="4" fillId="0" borderId="39" xfId="1" applyNumberFormat="1" applyFont="1" applyBorder="1" applyAlignment="1">
      <alignment horizontal="center" vertical="center"/>
    </xf>
    <xf numFmtId="165" fontId="4" fillId="0" borderId="45" xfId="1" applyNumberFormat="1" applyFont="1" applyBorder="1" applyAlignment="1">
      <alignment horizontal="center" vertical="center"/>
    </xf>
    <xf numFmtId="4" fontId="9" fillId="0" borderId="23" xfId="1" applyNumberFormat="1" applyFont="1" applyFill="1" applyBorder="1" applyAlignment="1">
      <alignment horizontal="center" vertical="center"/>
    </xf>
    <xf numFmtId="164" fontId="9" fillId="0" borderId="23" xfId="1" applyFont="1" applyFill="1" applyBorder="1" applyAlignment="1">
      <alignment horizontal="center" vertical="center"/>
    </xf>
    <xf numFmtId="164" fontId="9" fillId="0" borderId="42" xfId="1" applyFont="1" applyFill="1" applyBorder="1" applyAlignment="1">
      <alignment horizontal="center" vertical="center"/>
    </xf>
    <xf numFmtId="4" fontId="9" fillId="4" borderId="41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9" fillId="3" borderId="23" xfId="1" applyNumberFormat="1" applyFont="1" applyFill="1" applyBorder="1" applyAlignment="1">
      <alignment horizontal="center" vertical="center"/>
    </xf>
    <xf numFmtId="4" fontId="9" fillId="3" borderId="9" xfId="1" applyNumberFormat="1" applyFont="1" applyFill="1" applyBorder="1" applyAlignment="1">
      <alignment horizontal="center" vertical="center"/>
    </xf>
    <xf numFmtId="164" fontId="9" fillId="3" borderId="23" xfId="1" applyFont="1" applyFill="1" applyBorder="1" applyAlignment="1">
      <alignment horizontal="center" vertical="center"/>
    </xf>
    <xf numFmtId="164" fontId="9" fillId="3" borderId="9" xfId="1" applyFont="1" applyFill="1" applyBorder="1" applyAlignment="1">
      <alignment horizontal="center" vertical="center"/>
    </xf>
    <xf numFmtId="164" fontId="9" fillId="3" borderId="42" xfId="1" applyFont="1" applyFill="1" applyBorder="1" applyAlignment="1">
      <alignment horizontal="center" vertical="center"/>
    </xf>
    <xf numFmtId="4" fontId="9" fillId="0" borderId="49" xfId="1" applyNumberFormat="1" applyFont="1" applyFill="1" applyBorder="1" applyAlignment="1">
      <alignment horizontal="center" vertical="center"/>
    </xf>
    <xf numFmtId="4" fontId="9" fillId="0" borderId="33" xfId="1" applyNumberFormat="1" applyFont="1" applyFill="1" applyBorder="1" applyAlignment="1">
      <alignment horizontal="center" vertical="center"/>
    </xf>
    <xf numFmtId="4" fontId="9" fillId="0" borderId="27" xfId="1" applyNumberFormat="1" applyFont="1" applyFill="1" applyBorder="1" applyAlignment="1">
      <alignment horizontal="center" vertical="center"/>
    </xf>
    <xf numFmtId="164" fontId="9" fillId="0" borderId="33" xfId="1" applyFont="1" applyFill="1" applyBorder="1" applyAlignment="1">
      <alignment horizontal="center" vertical="center"/>
    </xf>
    <xf numFmtId="164" fontId="9" fillId="0" borderId="50" xfId="1" applyFont="1" applyFill="1" applyBorder="1" applyAlignment="1">
      <alignment horizontal="center" vertical="center"/>
    </xf>
    <xf numFmtId="10" fontId="4" fillId="5" borderId="31" xfId="1" applyNumberFormat="1" applyFont="1" applyFill="1" applyBorder="1" applyAlignment="1">
      <alignment horizontal="center" vertical="center"/>
    </xf>
    <xf numFmtId="10" fontId="4" fillId="5" borderId="30" xfId="1" applyNumberFormat="1" applyFont="1" applyFill="1" applyBorder="1" applyAlignment="1">
      <alignment horizontal="center" vertical="center"/>
    </xf>
    <xf numFmtId="165" fontId="4" fillId="5" borderId="30" xfId="1" applyNumberFormat="1" applyFont="1" applyFill="1" applyBorder="1" applyAlignment="1">
      <alignment horizontal="center" vertical="center"/>
    </xf>
    <xf numFmtId="10" fontId="4" fillId="5" borderId="35" xfId="1" applyNumberFormat="1" applyFont="1" applyFill="1" applyBorder="1" applyAlignment="1">
      <alignment horizontal="center" vertical="center"/>
    </xf>
    <xf numFmtId="10" fontId="4" fillId="5" borderId="19" xfId="1" applyNumberFormat="1" applyFont="1" applyFill="1" applyBorder="1" applyAlignment="1">
      <alignment horizontal="center" vertical="center"/>
    </xf>
    <xf numFmtId="164" fontId="9" fillId="0" borderId="27" xfId="1" applyFont="1" applyFill="1" applyBorder="1" applyAlignment="1">
      <alignment horizontal="center" vertical="center"/>
    </xf>
    <xf numFmtId="10" fontId="4" fillId="5" borderId="49" xfId="1" applyNumberFormat="1" applyFont="1" applyFill="1" applyBorder="1" applyAlignment="1">
      <alignment horizontal="center" vertical="center"/>
    </xf>
    <xf numFmtId="10" fontId="4" fillId="5" borderId="33" xfId="1" applyNumberFormat="1" applyFont="1" applyFill="1" applyBorder="1" applyAlignment="1">
      <alignment horizontal="center" vertical="center"/>
    </xf>
    <xf numFmtId="165" fontId="4" fillId="5" borderId="33" xfId="1" applyNumberFormat="1" applyFont="1" applyFill="1" applyBorder="1" applyAlignment="1">
      <alignment horizontal="center" vertical="center"/>
    </xf>
    <xf numFmtId="4" fontId="4" fillId="5" borderId="33" xfId="1" applyNumberFormat="1" applyFont="1" applyFill="1" applyBorder="1" applyAlignment="1">
      <alignment horizontal="center" vertical="center"/>
    </xf>
    <xf numFmtId="164" fontId="4" fillId="5" borderId="30" xfId="1" applyFont="1" applyFill="1" applyBorder="1" applyAlignment="1">
      <alignment horizontal="center" vertical="center"/>
    </xf>
    <xf numFmtId="10" fontId="4" fillId="5" borderId="19" xfId="2" applyNumberFormat="1" applyFont="1" applyFill="1" applyBorder="1" applyAlignment="1">
      <alignment horizontal="center" vertical="center"/>
    </xf>
    <xf numFmtId="10" fontId="4" fillId="5" borderId="30" xfId="2" applyNumberFormat="1" applyFont="1" applyFill="1" applyBorder="1" applyAlignment="1">
      <alignment horizontal="center" vertical="center"/>
    </xf>
    <xf numFmtId="164" fontId="4" fillId="5" borderId="33" xfId="1" applyFont="1" applyFill="1" applyBorder="1" applyAlignment="1">
      <alignment horizontal="center" vertical="center"/>
    </xf>
    <xf numFmtId="164" fontId="4" fillId="5" borderId="32" xfId="1" applyFont="1" applyFill="1" applyBorder="1" applyAlignment="1">
      <alignment horizontal="center" vertical="center"/>
    </xf>
    <xf numFmtId="164" fontId="4" fillId="5" borderId="50" xfId="1" applyFont="1" applyFill="1" applyBorder="1" applyAlignment="1">
      <alignment horizontal="center" vertical="center"/>
    </xf>
  </cellXfs>
  <cellStyles count="329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Ênfase1 2" xfId="13"/>
    <cellStyle name="20% - Ênfase1 3" xfId="14"/>
    <cellStyle name="20% - Ênfase2 2" xfId="15"/>
    <cellStyle name="20% - Ênfase2 3" xfId="16"/>
    <cellStyle name="20% - Ênfase3 2" xfId="17"/>
    <cellStyle name="20% - Ênfase3 3" xfId="18"/>
    <cellStyle name="20% - Ênfase4 2" xfId="19"/>
    <cellStyle name="20% - Ênfase4 3" xfId="20"/>
    <cellStyle name="20% - Ênfase5 2" xfId="21"/>
    <cellStyle name="20% - Ênfase5 3" xfId="22"/>
    <cellStyle name="20% - Ênfase6 2" xfId="23"/>
    <cellStyle name="20% - Ênfase6 3" xfId="24"/>
    <cellStyle name="3988,43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Ênfase1 2" xfId="32"/>
    <cellStyle name="40% - Ênfase1 3" xfId="33"/>
    <cellStyle name="40% - Ênfase2 2" xfId="34"/>
    <cellStyle name="40% - Ênfase2 3" xfId="35"/>
    <cellStyle name="40% - Ênfase3 2" xfId="36"/>
    <cellStyle name="40% - Ênfase3 3" xfId="37"/>
    <cellStyle name="40% - Ênfase4 2" xfId="38"/>
    <cellStyle name="40% - Ênfase4 3" xfId="39"/>
    <cellStyle name="40% - Ênfase5 2" xfId="40"/>
    <cellStyle name="40% - Ênfase5 3" xfId="41"/>
    <cellStyle name="40% - Ênfase6 2" xfId="42"/>
    <cellStyle name="40% - Ênfase6 3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Ênfase1 2" xfId="50"/>
    <cellStyle name="60% - Ênfase1 3" xfId="51"/>
    <cellStyle name="60% - Ênfase2 2" xfId="52"/>
    <cellStyle name="60% - Ênfase2 3" xfId="53"/>
    <cellStyle name="60% - Ênfase3 2" xfId="54"/>
    <cellStyle name="60% - Ênfase3 3" xfId="55"/>
    <cellStyle name="60% - Ênfase4 2" xfId="56"/>
    <cellStyle name="60% - Ênfase4 3" xfId="57"/>
    <cellStyle name="60% - Ênfase5 2" xfId="58"/>
    <cellStyle name="60% - Ênfase5 3" xfId="59"/>
    <cellStyle name="60% - Ênfase6 2" xfId="60"/>
    <cellStyle name="60% - Ênfase6 3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om 2" xfId="69"/>
    <cellStyle name="Bom 3" xfId="70"/>
    <cellStyle name="Calculation" xfId="71"/>
    <cellStyle name="Cálculo 2" xfId="72"/>
    <cellStyle name="Cálculo 3" xfId="73"/>
    <cellStyle name="Cancel" xfId="74"/>
    <cellStyle name="Célula de Verificação 2" xfId="75"/>
    <cellStyle name="Célula de Verificação 3" xfId="76"/>
    <cellStyle name="Célula Vinculada 2" xfId="77"/>
    <cellStyle name="Célula Vinculada 3" xfId="78"/>
    <cellStyle name="Check Cell" xfId="79"/>
    <cellStyle name="Comma [0]" xfId="80"/>
    <cellStyle name="Comma0" xfId="81"/>
    <cellStyle name="Curren" xfId="82"/>
    <cellStyle name="Currency [0]" xfId="83"/>
    <cellStyle name="Currency0" xfId="84"/>
    <cellStyle name="Data" xfId="85"/>
    <cellStyle name="Data 2" xfId="86"/>
    <cellStyle name="Data 3" xfId="87"/>
    <cellStyle name="Data_Pasta3" xfId="88"/>
    <cellStyle name="Date" xfId="89"/>
    <cellStyle name="Ênfase1 2" xfId="90"/>
    <cellStyle name="Ênfase1 3" xfId="91"/>
    <cellStyle name="Ênfase2 2" xfId="92"/>
    <cellStyle name="Ênfase2 3" xfId="93"/>
    <cellStyle name="Ênfase3 2" xfId="94"/>
    <cellStyle name="Ênfase3 3" xfId="95"/>
    <cellStyle name="Ênfase4 2" xfId="96"/>
    <cellStyle name="Ênfase4 3" xfId="97"/>
    <cellStyle name="Ênfase5 2" xfId="98"/>
    <cellStyle name="Ênfase5 3" xfId="99"/>
    <cellStyle name="Ênfase6 2" xfId="100"/>
    <cellStyle name="Ênfase6 3" xfId="101"/>
    <cellStyle name="Entrada 2" xfId="102"/>
    <cellStyle name="Entrada 3" xfId="103"/>
    <cellStyle name="Euro" xfId="104"/>
    <cellStyle name="Euro 2" xfId="105"/>
    <cellStyle name="Euro_Pasta1 (4)" xfId="106"/>
    <cellStyle name="Excel Built-in Normal 2" xfId="107"/>
    <cellStyle name="Explanatory Text" xfId="108"/>
    <cellStyle name="Fixed" xfId="109"/>
    <cellStyle name="Fixo" xfId="110"/>
    <cellStyle name="Fixo 2" xfId="111"/>
    <cellStyle name="Fixo 3" xfId="112"/>
    <cellStyle name="Fixo_02_09 anexoII (1)" xfId="113"/>
    <cellStyle name="Good" xfId="114"/>
    <cellStyle name="Heading 1" xfId="115"/>
    <cellStyle name="Heading 2" xfId="116"/>
    <cellStyle name="Heading 3" xfId="117"/>
    <cellStyle name="Heading 4" xfId="118"/>
    <cellStyle name="Hyperlink 2" xfId="119"/>
    <cellStyle name="Incorreto 2" xfId="120"/>
    <cellStyle name="Incorreto 3" xfId="121"/>
    <cellStyle name="Input" xfId="122"/>
    <cellStyle name="Lien hypertexte visité_Précloture 2001" xfId="123"/>
    <cellStyle name="Lien hypertexte_Précloture 2001" xfId="124"/>
    <cellStyle name="Linked Cell" xfId="125"/>
    <cellStyle name="Milliers [0]_An2-ActiRH-Ven" xfId="126"/>
    <cellStyle name="Milliers_06-Graphique ventes consolidées tuyaux (Gde Export+Total Branche)" xfId="127"/>
    <cellStyle name="Moeda 2" xfId="128"/>
    <cellStyle name="Moeda 2 2" xfId="129"/>
    <cellStyle name="Moeda 2 2 2" xfId="130"/>
    <cellStyle name="Moeda 2 2 3" xfId="131"/>
    <cellStyle name="Moeda 2 2 4" xfId="132"/>
    <cellStyle name="Moeda 2 2 5" xfId="133"/>
    <cellStyle name="Moeda 2 2 6" xfId="134"/>
    <cellStyle name="Moeda 2 2 7" xfId="135"/>
    <cellStyle name="Moeda 3" xfId="136"/>
    <cellStyle name="Moeda 4" xfId="137"/>
    <cellStyle name="Moeda 5" xfId="138"/>
    <cellStyle name="Moeda 6" xfId="139"/>
    <cellStyle name="Moeda0" xfId="140"/>
    <cellStyle name="Monétaire [0]_An2-ActiRH-Ven" xfId="141"/>
    <cellStyle name="Monétaire_06-Graphique ventes consolidées tuyaux (Gde Export+Total Branche)" xfId="142"/>
    <cellStyle name="Neutra 2" xfId="143"/>
    <cellStyle name="Neutra 3" xfId="144"/>
    <cellStyle name="Neutral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18" xfId="154"/>
    <cellStyle name="Normal 19" xfId="155"/>
    <cellStyle name="Normal 2" xfId="156"/>
    <cellStyle name="Normal 2 2" xfId="157"/>
    <cellStyle name="Normal 2 2 2" xfId="158"/>
    <cellStyle name="Normal 2 2 2 6" xfId="159"/>
    <cellStyle name="Normal 2 2 2 6 2" xfId="160"/>
    <cellStyle name="Normal 2 2 2 6 3" xfId="161"/>
    <cellStyle name="Normal 2 2 3" xfId="162"/>
    <cellStyle name="Normal 2 3" xfId="163"/>
    <cellStyle name="Normal 2 3 2" xfId="164"/>
    <cellStyle name="Normal 2 4" xfId="165"/>
    <cellStyle name="Normal 2 5" xfId="166"/>
    <cellStyle name="Normal 2_BDI" xfId="167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" xfId="178"/>
    <cellStyle name="Normal 3 2" xfId="179"/>
    <cellStyle name="Normal 3 3" xfId="180"/>
    <cellStyle name="Normal 3 4" xfId="181"/>
    <cellStyle name="Normal 3_BDI" xfId="182"/>
    <cellStyle name="Normal 30" xfId="183"/>
    <cellStyle name="Normal 31" xfId="184"/>
    <cellStyle name="Normal 32" xfId="185"/>
    <cellStyle name="Normal 33" xfId="186"/>
    <cellStyle name="Normal 4" xfId="187"/>
    <cellStyle name="Normal 4 2" xfId="188"/>
    <cellStyle name="Normal 4 3" xfId="189"/>
    <cellStyle name="Normal 4 4" xfId="190"/>
    <cellStyle name="Normal 4_Estudo Sinapi - Pavimentação Asfáltica com BDI 30%" xfId="191"/>
    <cellStyle name="Normal 40" xfId="192"/>
    <cellStyle name="Normal 49" xfId="193"/>
    <cellStyle name="Normal 5" xfId="194"/>
    <cellStyle name="Normal 50" xfId="195"/>
    <cellStyle name="Normal 52" xfId="196"/>
    <cellStyle name="Normal 54" xfId="197"/>
    <cellStyle name="Normal 55" xfId="198"/>
    <cellStyle name="Normal 57" xfId="199"/>
    <cellStyle name="Normal 58" xfId="200"/>
    <cellStyle name="Normal 59" xfId="201"/>
    <cellStyle name="Normal 6" xfId="202"/>
    <cellStyle name="Normal 7" xfId="203"/>
    <cellStyle name="Normal 8" xfId="204"/>
    <cellStyle name="Normal 8 2" xfId="205"/>
    <cellStyle name="Normal 9" xfId="206"/>
    <cellStyle name="Normal_LOTE 02" xfId="3"/>
    <cellStyle name="Normal_PL rede esg." xfId="6"/>
    <cellStyle name="Normal_Plan1 (2)" xfId="4"/>
    <cellStyle name="Nota 2" xfId="207"/>
    <cellStyle name="Nota 3" xfId="208"/>
    <cellStyle name="Note" xfId="209"/>
    <cellStyle name="Output" xfId="210"/>
    <cellStyle name="Percent" xfId="211"/>
    <cellStyle name="Percentual" xfId="212"/>
    <cellStyle name="Percentual 2" xfId="213"/>
    <cellStyle name="Percentual 3" xfId="214"/>
    <cellStyle name="Percentual_02_09 anexoII (1)" xfId="215"/>
    <cellStyle name="Ponto" xfId="216"/>
    <cellStyle name="Ponto 2" xfId="217"/>
    <cellStyle name="Ponto 3" xfId="218"/>
    <cellStyle name="Ponto_02_09 anexoII (1)" xfId="219"/>
    <cellStyle name="Porcentagem" xfId="2" builtinId="5"/>
    <cellStyle name="Porcentagem 2" xfId="220"/>
    <cellStyle name="Porcentagem 2 2" xfId="221"/>
    <cellStyle name="Porcentagem 2 3" xfId="222"/>
    <cellStyle name="Porcentagem 2 4" xfId="223"/>
    <cellStyle name="Porcentagem 2 5" xfId="224"/>
    <cellStyle name="Porcentagem 2_BDI" xfId="225"/>
    <cellStyle name="Porcentagem 3" xfId="226"/>
    <cellStyle name="Porcentagem 3 2 2 2" xfId="227"/>
    <cellStyle name="Porcentagem 3 2 2 2 2" xfId="228"/>
    <cellStyle name="Porcentagem 3 2 2 2 3" xfId="229"/>
    <cellStyle name="Porcentagem 4" xfId="230"/>
    <cellStyle name="Porcentagem 4 2" xfId="231"/>
    <cellStyle name="Porcentagem 5" xfId="232"/>
    <cellStyle name="Porcentagem 6" xfId="233"/>
    <cellStyle name="Porcentagem 7" xfId="234"/>
    <cellStyle name="Porcentagem 8" xfId="235"/>
    <cellStyle name="Porcentagem 9" xfId="236"/>
    <cellStyle name="Saída 2" xfId="237"/>
    <cellStyle name="Saída 3" xfId="238"/>
    <cellStyle name="Separador de m" xfId="239"/>
    <cellStyle name="Separador de milhares" xfId="1" builtinId="3"/>
    <cellStyle name="Separador de milhares 10" xfId="240"/>
    <cellStyle name="Separador de milhares 11" xfId="241"/>
    <cellStyle name="Separador de milhares 12" xfId="242"/>
    <cellStyle name="Separador de milhares 13" xfId="243"/>
    <cellStyle name="Separador de milhares 14" xfId="244"/>
    <cellStyle name="Separador de milhares 15" xfId="245"/>
    <cellStyle name="Separador de milhares 16" xfId="246"/>
    <cellStyle name="Separador de milhares 17" xfId="247"/>
    <cellStyle name="Separador de milhares 18" xfId="248"/>
    <cellStyle name="Separador de milhares 19" xfId="249"/>
    <cellStyle name="Separador de milhares 2" xfId="250"/>
    <cellStyle name="Separador de milhares 2 2" xfId="251"/>
    <cellStyle name="Separador de milhares 2 2 2" xfId="252"/>
    <cellStyle name="Separador de milhares 2 2 3" xfId="253"/>
    <cellStyle name="Separador de milhares 2 2 4" xfId="254"/>
    <cellStyle name="Separador de milhares 2 2 5" xfId="255"/>
    <cellStyle name="Separador de milhares 2 2_Pasta1 (4)" xfId="256"/>
    <cellStyle name="Separador de milhares 2 3" xfId="257"/>
    <cellStyle name="Separador de milhares 2 3 2" xfId="258"/>
    <cellStyle name="Separador de milhares 2 4" xfId="259"/>
    <cellStyle name="Separador de milhares 2 5" xfId="260"/>
    <cellStyle name="Separador de milhares 2 6" xfId="261"/>
    <cellStyle name="Separador de milhares 2_BDI" xfId="262"/>
    <cellStyle name="Separador de milhares 20" xfId="263"/>
    <cellStyle name="Separador de milhares 21" xfId="264"/>
    <cellStyle name="Separador de milhares 22" xfId="265"/>
    <cellStyle name="Separador de milhares 3" xfId="266"/>
    <cellStyle name="Separador de milhares 3 2" xfId="267"/>
    <cellStyle name="Separador de milhares 3 3" xfId="268"/>
    <cellStyle name="Separador de milhares 3_BDI" xfId="269"/>
    <cellStyle name="Separador de milhares 4" xfId="270"/>
    <cellStyle name="Separador de milhares 4 2" xfId="271"/>
    <cellStyle name="Separador de milhares 4 2 2" xfId="272"/>
    <cellStyle name="Separador de milhares 4 2 3" xfId="273"/>
    <cellStyle name="Separador de milhares 4 2 4" xfId="274"/>
    <cellStyle name="Separador de milhares 4 5" xfId="275"/>
    <cellStyle name="Separador de milhares 4 5 2" xfId="276"/>
    <cellStyle name="Separador de milhares 4 5 3" xfId="277"/>
    <cellStyle name="Separador de milhares 4_Planilha acordo" xfId="278"/>
    <cellStyle name="Separador de milhares 5" xfId="279"/>
    <cellStyle name="Separador de milhares 5 2 2 2" xfId="280"/>
    <cellStyle name="Separador de milhares 5 2 2 2 2" xfId="281"/>
    <cellStyle name="Separador de milhares 5 2 2 2 3" xfId="282"/>
    <cellStyle name="Separador de milhares 6" xfId="283"/>
    <cellStyle name="Separador de milhares 7" xfId="284"/>
    <cellStyle name="Separador de milhares 8" xfId="285"/>
    <cellStyle name="Separador de milhares 9" xfId="286"/>
    <cellStyle name="Separador de milhares_LOTE 02" xfId="5"/>
    <cellStyle name="Standard_CANALISATION" xfId="287"/>
    <cellStyle name="Style 1 2" xfId="288"/>
    <cellStyle name="Texto de Aviso 2" xfId="289"/>
    <cellStyle name="Texto de Aviso 3" xfId="290"/>
    <cellStyle name="Texto Explicativo 2" xfId="291"/>
    <cellStyle name="Texto Explicativo 3" xfId="292"/>
    <cellStyle name="Title" xfId="293"/>
    <cellStyle name="Título 1 1" xfId="294"/>
    <cellStyle name="Título 1 1 1" xfId="295"/>
    <cellStyle name="Título 1 1 1 1" xfId="296"/>
    <cellStyle name="Título 1 1_RESUMO SERVIÇOS E MATERIAIS" xfId="297"/>
    <cellStyle name="Título 1 2" xfId="298"/>
    <cellStyle name="Título 1 3" xfId="299"/>
    <cellStyle name="Título 2 2" xfId="300"/>
    <cellStyle name="Título 2 3" xfId="301"/>
    <cellStyle name="Título 3 2" xfId="302"/>
    <cellStyle name="Título 3 3" xfId="303"/>
    <cellStyle name="Título 4 2" xfId="304"/>
    <cellStyle name="Título 4 3" xfId="305"/>
    <cellStyle name="Titulo1" xfId="306"/>
    <cellStyle name="Titulo1 2" xfId="307"/>
    <cellStyle name="Titulo1 3" xfId="308"/>
    <cellStyle name="Titulo1_02_09 anexoII (1)" xfId="309"/>
    <cellStyle name="Titulo2" xfId="310"/>
    <cellStyle name="Titulo2 2" xfId="311"/>
    <cellStyle name="Titulo2 3" xfId="312"/>
    <cellStyle name="Titulo2_02_09 anexoII (1)" xfId="313"/>
    <cellStyle name="Total 2" xfId="314"/>
    <cellStyle name="Total 3" xfId="315"/>
    <cellStyle name="Vírgula 2" xfId="316"/>
    <cellStyle name="Vírgula 2 2" xfId="317"/>
    <cellStyle name="Vírgula 2 2 2" xfId="318"/>
    <cellStyle name="Vírgula 2 2 3" xfId="319"/>
    <cellStyle name="Vírgula 2 2 4" xfId="320"/>
    <cellStyle name="Vírgula 2 2 5" xfId="321"/>
    <cellStyle name="Vírgula 3" xfId="322"/>
    <cellStyle name="Vírgula 4" xfId="323"/>
    <cellStyle name="Vírgula 5" xfId="324"/>
    <cellStyle name="Vírgula0" xfId="325"/>
    <cellStyle name="Währung [0]_FIE-prix vente raccords" xfId="326"/>
    <cellStyle name="Währung_FIE-prix vente raccords" xfId="327"/>
    <cellStyle name="Warning Text" xfId="3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2" name="Rectangle 38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" name="Rectangle 39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" name="Rectangle 40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5" name="Rectangle 41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6" name="Rectangle 42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7" name="Rectangle 43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8" name="Rectangle 44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9" name="Rectangle 45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10" name="Rectangle 46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11" name="Rectangle 47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2" name="Rectangle 53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3" name="Rectangle 54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4" name="Rectangle 55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5" name="Rectangle 56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6" name="Rectangle 57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7" name="Rectangle 58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8" name="Rectangle 59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9" name="Rectangle 60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0" name="Rectangle 61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1" name="Rectangle 62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2" name="Rectangle 63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3" name="Rectangle 64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4" name="Rectangle 65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5" name="Rectangle 66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6" name="Rectangle 67"/>
        <xdr:cNvSpPr>
          <a:spLocks noChangeArrowheads="1"/>
        </xdr:cNvSpPr>
      </xdr:nvSpPr>
      <xdr:spPr bwMode="auto">
        <a:xfrm>
          <a:off x="76771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27" name="Rectangle 68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28" name="Rectangle 72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29" name="Rectangle 73"/>
        <xdr:cNvSpPr>
          <a:spLocks noChangeArrowheads="1"/>
        </xdr:cNvSpPr>
      </xdr:nvSpPr>
      <xdr:spPr bwMode="auto">
        <a:xfrm>
          <a:off x="124872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sp macro="" textlink="">
      <xdr:nvSpPr>
        <xdr:cNvPr id="30" name="Rectangle 74"/>
        <xdr:cNvSpPr>
          <a:spLocks noChangeArrowheads="1"/>
        </xdr:cNvSpPr>
      </xdr:nvSpPr>
      <xdr:spPr bwMode="auto">
        <a:xfrm>
          <a:off x="18811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0</xdr:colOff>
      <xdr:row>46</xdr:row>
      <xdr:rowOff>0</xdr:rowOff>
    </xdr:from>
    <xdr:to>
      <xdr:col>53</xdr:col>
      <xdr:colOff>0</xdr:colOff>
      <xdr:row>46</xdr:row>
      <xdr:rowOff>0</xdr:rowOff>
    </xdr:to>
    <xdr:sp macro="" textlink="">
      <xdr:nvSpPr>
        <xdr:cNvPr id="31" name="Rectangle 75"/>
        <xdr:cNvSpPr>
          <a:spLocks noChangeArrowheads="1"/>
        </xdr:cNvSpPr>
      </xdr:nvSpPr>
      <xdr:spPr bwMode="auto">
        <a:xfrm>
          <a:off x="237172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" name="Rectangle 76"/>
        <xdr:cNvSpPr>
          <a:spLocks noChangeArrowheads="1"/>
        </xdr:cNvSpPr>
      </xdr:nvSpPr>
      <xdr:spPr bwMode="auto">
        <a:xfrm>
          <a:off x="6619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33" name="Rectangle 77"/>
        <xdr:cNvSpPr>
          <a:spLocks noChangeArrowheads="1"/>
        </xdr:cNvSpPr>
      </xdr:nvSpPr>
      <xdr:spPr bwMode="auto">
        <a:xfrm>
          <a:off x="124872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sp macro="" textlink="">
      <xdr:nvSpPr>
        <xdr:cNvPr id="34" name="Rectangle 78"/>
        <xdr:cNvSpPr>
          <a:spLocks noChangeArrowheads="1"/>
        </xdr:cNvSpPr>
      </xdr:nvSpPr>
      <xdr:spPr bwMode="auto">
        <a:xfrm>
          <a:off x="18811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0</xdr:colOff>
      <xdr:row>46</xdr:row>
      <xdr:rowOff>0</xdr:rowOff>
    </xdr:from>
    <xdr:to>
      <xdr:col>53</xdr:col>
      <xdr:colOff>0</xdr:colOff>
      <xdr:row>46</xdr:row>
      <xdr:rowOff>0</xdr:rowOff>
    </xdr:to>
    <xdr:sp macro="" textlink="">
      <xdr:nvSpPr>
        <xdr:cNvPr id="35" name="Rectangle 79"/>
        <xdr:cNvSpPr>
          <a:spLocks noChangeArrowheads="1"/>
        </xdr:cNvSpPr>
      </xdr:nvSpPr>
      <xdr:spPr bwMode="auto">
        <a:xfrm>
          <a:off x="23717250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sp macro="" textlink="">
      <xdr:nvSpPr>
        <xdr:cNvPr id="36" name="Rectangle 86"/>
        <xdr:cNvSpPr>
          <a:spLocks noChangeArrowheads="1"/>
        </xdr:cNvSpPr>
      </xdr:nvSpPr>
      <xdr:spPr bwMode="auto">
        <a:xfrm>
          <a:off x="18811875" y="806767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_UDI2\ORCAMENT\CIDADES\OSASCO\Concorr&#234;ncia\Cp%20028-02\Anexo%20III%20-%20Planilha%20de%20Or&#231;amento\Planilha%20de%20Or&#231;a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aniel.hayne\Downloads\Or&#231;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ódulo4"/>
      <sheetName val="Módulo3"/>
      <sheetName val="Módulo2"/>
      <sheetName val="Módulo1"/>
      <sheetName val="Custo"/>
      <sheetName val="Preço"/>
      <sheetName val="demons"/>
      <sheetName val="demons (2)"/>
      <sheetName val="pci"/>
      <sheetName val="Orçamento"/>
      <sheetName val="mão de obra"/>
      <sheetName val="MO-EQUIP"/>
      <sheetName val="SEGURANÇA"/>
      <sheetName val="Indiretos"/>
      <sheetName val="Crono"/>
      <sheetName val="LocFormas"/>
      <sheetName val="formas"/>
      <sheetName val="LevGaleria"/>
      <sheetName val="planilha transp"/>
      <sheetName val="Fresagem"/>
      <sheetName val="composições"/>
      <sheetName val="Escavação"/>
      <sheetName val="frete mf"/>
      <sheetName val="Planilha de Preç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 serviços"/>
      <sheetName val="Planilha"/>
      <sheetName val="CRONOG 12 MESES"/>
      <sheetName val="ComposicaoPrecoUnitario"/>
      <sheetName val="ComposicaoPrecoUnitarioAuxiliar"/>
      <sheetName val="dados"/>
      <sheetName val="Plan8"/>
    </sheetNames>
    <sheetDataSet>
      <sheetData sheetId="0"/>
      <sheetData sheetId="1">
        <row r="11">
          <cell r="H11">
            <v>86994</v>
          </cell>
        </row>
        <row r="32">
          <cell r="H32">
            <v>48251.95</v>
          </cell>
        </row>
        <row r="47">
          <cell r="H47">
            <v>36451.630000000005</v>
          </cell>
        </row>
        <row r="311">
          <cell r="H311">
            <v>245588.92</v>
          </cell>
        </row>
        <row r="352">
          <cell r="H352">
            <v>39030.590000000004</v>
          </cell>
        </row>
        <row r="416">
          <cell r="H416">
            <v>25767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4"/>
  <sheetViews>
    <sheetView tabSelected="1" topLeftCell="AU13" zoomScale="70" zoomScaleNormal="70" workbookViewId="0">
      <selection activeCell="A2" sqref="A2:AF2"/>
    </sheetView>
  </sheetViews>
  <sheetFormatPr defaultColWidth="9.140625" defaultRowHeight="12"/>
  <cols>
    <col min="1" max="1" width="5.42578125" style="97" customWidth="1"/>
    <col min="2" max="2" width="26.7109375" style="98" customWidth="1"/>
    <col min="3" max="3" width="9.5703125" style="98" customWidth="1"/>
    <col min="4" max="4" width="17.7109375" style="100" customWidth="1"/>
    <col min="5" max="5" width="17.7109375" style="101" customWidth="1"/>
    <col min="6" max="7" width="5.28515625" style="101" customWidth="1"/>
    <col min="8" max="8" width="5.7109375" style="100" customWidth="1"/>
    <col min="9" max="9" width="5.85546875" style="100" customWidth="1"/>
    <col min="10" max="11" width="5.28515625" style="101" customWidth="1"/>
    <col min="12" max="12" width="5.28515625" style="102" customWidth="1"/>
    <col min="13" max="13" width="6" style="102" customWidth="1"/>
    <col min="14" max="15" width="5.28515625" style="101" customWidth="1"/>
    <col min="16" max="16" width="5.28515625" style="102" customWidth="1"/>
    <col min="17" max="17" width="6" style="102" customWidth="1"/>
    <col min="18" max="20" width="5.28515625" style="102" customWidth="1"/>
    <col min="21" max="21" width="6.28515625" style="102" customWidth="1"/>
    <col min="22" max="23" width="5.28515625" style="102" customWidth="1"/>
    <col min="24" max="24" width="5.28515625" style="103" customWidth="1"/>
    <col min="25" max="25" width="6.28515625" style="103" customWidth="1"/>
    <col min="26" max="28" width="5.28515625" style="103" customWidth="1"/>
    <col min="29" max="29" width="7.5703125" style="103" customWidth="1"/>
    <col min="30" max="32" width="5.28515625" style="103" customWidth="1"/>
    <col min="33" max="33" width="7.7109375" style="103" customWidth="1"/>
    <col min="34" max="36" width="5.28515625" style="103" customWidth="1"/>
    <col min="37" max="37" width="7.5703125" style="103" customWidth="1"/>
    <col min="38" max="40" width="5.28515625" style="103" customWidth="1"/>
    <col min="41" max="41" width="8.5703125" style="103" customWidth="1"/>
    <col min="42" max="44" width="5.28515625" style="103" customWidth="1"/>
    <col min="45" max="45" width="8.7109375" style="103" customWidth="1"/>
    <col min="46" max="48" width="5.28515625" style="103" customWidth="1"/>
    <col min="49" max="49" width="8.140625" style="103" customWidth="1"/>
    <col min="50" max="52" width="5.28515625" style="103" customWidth="1"/>
    <col min="53" max="53" width="9.140625" style="103" customWidth="1"/>
    <col min="54" max="54" width="15.42578125" style="39" customWidth="1"/>
    <col min="55" max="55" width="13.140625" style="39" bestFit="1" customWidth="1"/>
    <col min="56" max="66" width="9.140625" style="39"/>
    <col min="67" max="192" width="9.140625" style="40"/>
    <col min="193" max="193" width="5.42578125" style="40" customWidth="1"/>
    <col min="194" max="194" width="29.140625" style="40" customWidth="1"/>
    <col min="195" max="195" width="9" style="40" customWidth="1"/>
    <col min="196" max="196" width="14.85546875" style="40" customWidth="1"/>
    <col min="197" max="198" width="5.28515625" style="40" customWidth="1"/>
    <col min="199" max="199" width="5.7109375" style="40" customWidth="1"/>
    <col min="200" max="200" width="5.85546875" style="40" customWidth="1"/>
    <col min="201" max="231" width="5.28515625" style="40" customWidth="1"/>
    <col min="232" max="232" width="7" style="40" customWidth="1"/>
    <col min="233" max="244" width="5.28515625" style="40" customWidth="1"/>
    <col min="245" max="448" width="9.140625" style="40"/>
    <col min="449" max="449" width="5.42578125" style="40" customWidth="1"/>
    <col min="450" max="450" width="29.140625" style="40" customWidth="1"/>
    <col min="451" max="451" width="9" style="40" customWidth="1"/>
    <col min="452" max="452" width="14.85546875" style="40" customWidth="1"/>
    <col min="453" max="454" width="5.28515625" style="40" customWidth="1"/>
    <col min="455" max="455" width="5.7109375" style="40" customWidth="1"/>
    <col min="456" max="456" width="5.85546875" style="40" customWidth="1"/>
    <col min="457" max="487" width="5.28515625" style="40" customWidth="1"/>
    <col min="488" max="488" width="7" style="40" customWidth="1"/>
    <col min="489" max="500" width="5.28515625" style="40" customWidth="1"/>
    <col min="501" max="704" width="9.140625" style="40"/>
    <col min="705" max="705" width="5.42578125" style="40" customWidth="1"/>
    <col min="706" max="706" width="29.140625" style="40" customWidth="1"/>
    <col min="707" max="707" width="9" style="40" customWidth="1"/>
    <col min="708" max="708" width="14.85546875" style="40" customWidth="1"/>
    <col min="709" max="710" width="5.28515625" style="40" customWidth="1"/>
    <col min="711" max="711" width="5.7109375" style="40" customWidth="1"/>
    <col min="712" max="712" width="5.85546875" style="40" customWidth="1"/>
    <col min="713" max="743" width="5.28515625" style="40" customWidth="1"/>
    <col min="744" max="744" width="7" style="40" customWidth="1"/>
    <col min="745" max="756" width="5.28515625" style="40" customWidth="1"/>
    <col min="757" max="960" width="9.140625" style="40"/>
    <col min="961" max="961" width="5.42578125" style="40" customWidth="1"/>
    <col min="962" max="962" width="29.140625" style="40" customWidth="1"/>
    <col min="963" max="963" width="9" style="40" customWidth="1"/>
    <col min="964" max="964" width="14.85546875" style="40" customWidth="1"/>
    <col min="965" max="966" width="5.28515625" style="40" customWidth="1"/>
    <col min="967" max="967" width="5.7109375" style="40" customWidth="1"/>
    <col min="968" max="968" width="5.85546875" style="40" customWidth="1"/>
    <col min="969" max="999" width="5.28515625" style="40" customWidth="1"/>
    <col min="1000" max="1000" width="7" style="40" customWidth="1"/>
    <col min="1001" max="1012" width="5.28515625" style="40" customWidth="1"/>
    <col min="1013" max="1216" width="9.140625" style="40"/>
    <col min="1217" max="1217" width="5.42578125" style="40" customWidth="1"/>
    <col min="1218" max="1218" width="29.140625" style="40" customWidth="1"/>
    <col min="1219" max="1219" width="9" style="40" customWidth="1"/>
    <col min="1220" max="1220" width="14.85546875" style="40" customWidth="1"/>
    <col min="1221" max="1222" width="5.28515625" style="40" customWidth="1"/>
    <col min="1223" max="1223" width="5.7109375" style="40" customWidth="1"/>
    <col min="1224" max="1224" width="5.85546875" style="40" customWidth="1"/>
    <col min="1225" max="1255" width="5.28515625" style="40" customWidth="1"/>
    <col min="1256" max="1256" width="7" style="40" customWidth="1"/>
    <col min="1257" max="1268" width="5.28515625" style="40" customWidth="1"/>
    <col min="1269" max="1472" width="9.140625" style="40"/>
    <col min="1473" max="1473" width="5.42578125" style="40" customWidth="1"/>
    <col min="1474" max="1474" width="29.140625" style="40" customWidth="1"/>
    <col min="1475" max="1475" width="9" style="40" customWidth="1"/>
    <col min="1476" max="1476" width="14.85546875" style="40" customWidth="1"/>
    <col min="1477" max="1478" width="5.28515625" style="40" customWidth="1"/>
    <col min="1479" max="1479" width="5.7109375" style="40" customWidth="1"/>
    <col min="1480" max="1480" width="5.85546875" style="40" customWidth="1"/>
    <col min="1481" max="1511" width="5.28515625" style="40" customWidth="1"/>
    <col min="1512" max="1512" width="7" style="40" customWidth="1"/>
    <col min="1513" max="1524" width="5.28515625" style="40" customWidth="1"/>
    <col min="1525" max="1728" width="9.140625" style="40"/>
    <col min="1729" max="1729" width="5.42578125" style="40" customWidth="1"/>
    <col min="1730" max="1730" width="29.140625" style="40" customWidth="1"/>
    <col min="1731" max="1731" width="9" style="40" customWidth="1"/>
    <col min="1732" max="1732" width="14.85546875" style="40" customWidth="1"/>
    <col min="1733" max="1734" width="5.28515625" style="40" customWidth="1"/>
    <col min="1735" max="1735" width="5.7109375" style="40" customWidth="1"/>
    <col min="1736" max="1736" width="5.85546875" style="40" customWidth="1"/>
    <col min="1737" max="1767" width="5.28515625" style="40" customWidth="1"/>
    <col min="1768" max="1768" width="7" style="40" customWidth="1"/>
    <col min="1769" max="1780" width="5.28515625" style="40" customWidth="1"/>
    <col min="1781" max="1984" width="9.140625" style="40"/>
    <col min="1985" max="1985" width="5.42578125" style="40" customWidth="1"/>
    <col min="1986" max="1986" width="29.140625" style="40" customWidth="1"/>
    <col min="1987" max="1987" width="9" style="40" customWidth="1"/>
    <col min="1988" max="1988" width="14.85546875" style="40" customWidth="1"/>
    <col min="1989" max="1990" width="5.28515625" style="40" customWidth="1"/>
    <col min="1991" max="1991" width="5.7109375" style="40" customWidth="1"/>
    <col min="1992" max="1992" width="5.85546875" style="40" customWidth="1"/>
    <col min="1993" max="2023" width="5.28515625" style="40" customWidth="1"/>
    <col min="2024" max="2024" width="7" style="40" customWidth="1"/>
    <col min="2025" max="2036" width="5.28515625" style="40" customWidth="1"/>
    <col min="2037" max="2240" width="9.140625" style="40"/>
    <col min="2241" max="2241" width="5.42578125" style="40" customWidth="1"/>
    <col min="2242" max="2242" width="29.140625" style="40" customWidth="1"/>
    <col min="2243" max="2243" width="9" style="40" customWidth="1"/>
    <col min="2244" max="2244" width="14.85546875" style="40" customWidth="1"/>
    <col min="2245" max="2246" width="5.28515625" style="40" customWidth="1"/>
    <col min="2247" max="2247" width="5.7109375" style="40" customWidth="1"/>
    <col min="2248" max="2248" width="5.85546875" style="40" customWidth="1"/>
    <col min="2249" max="2279" width="5.28515625" style="40" customWidth="1"/>
    <col min="2280" max="2280" width="7" style="40" customWidth="1"/>
    <col min="2281" max="2292" width="5.28515625" style="40" customWidth="1"/>
    <col min="2293" max="2496" width="9.140625" style="40"/>
    <col min="2497" max="2497" width="5.42578125" style="40" customWidth="1"/>
    <col min="2498" max="2498" width="29.140625" style="40" customWidth="1"/>
    <col min="2499" max="2499" width="9" style="40" customWidth="1"/>
    <col min="2500" max="2500" width="14.85546875" style="40" customWidth="1"/>
    <col min="2501" max="2502" width="5.28515625" style="40" customWidth="1"/>
    <col min="2503" max="2503" width="5.7109375" style="40" customWidth="1"/>
    <col min="2504" max="2504" width="5.85546875" style="40" customWidth="1"/>
    <col min="2505" max="2535" width="5.28515625" style="40" customWidth="1"/>
    <col min="2536" max="2536" width="7" style="40" customWidth="1"/>
    <col min="2537" max="2548" width="5.28515625" style="40" customWidth="1"/>
    <col min="2549" max="2752" width="9.140625" style="40"/>
    <col min="2753" max="2753" width="5.42578125" style="40" customWidth="1"/>
    <col min="2754" max="2754" width="29.140625" style="40" customWidth="1"/>
    <col min="2755" max="2755" width="9" style="40" customWidth="1"/>
    <col min="2756" max="2756" width="14.85546875" style="40" customWidth="1"/>
    <col min="2757" max="2758" width="5.28515625" style="40" customWidth="1"/>
    <col min="2759" max="2759" width="5.7109375" style="40" customWidth="1"/>
    <col min="2760" max="2760" width="5.85546875" style="40" customWidth="1"/>
    <col min="2761" max="2791" width="5.28515625" style="40" customWidth="1"/>
    <col min="2792" max="2792" width="7" style="40" customWidth="1"/>
    <col min="2793" max="2804" width="5.28515625" style="40" customWidth="1"/>
    <col min="2805" max="3008" width="9.140625" style="40"/>
    <col min="3009" max="3009" width="5.42578125" style="40" customWidth="1"/>
    <col min="3010" max="3010" width="29.140625" style="40" customWidth="1"/>
    <col min="3011" max="3011" width="9" style="40" customWidth="1"/>
    <col min="3012" max="3012" width="14.85546875" style="40" customWidth="1"/>
    <col min="3013" max="3014" width="5.28515625" style="40" customWidth="1"/>
    <col min="3015" max="3015" width="5.7109375" style="40" customWidth="1"/>
    <col min="3016" max="3016" width="5.85546875" style="40" customWidth="1"/>
    <col min="3017" max="3047" width="5.28515625" style="40" customWidth="1"/>
    <col min="3048" max="3048" width="7" style="40" customWidth="1"/>
    <col min="3049" max="3060" width="5.28515625" style="40" customWidth="1"/>
    <col min="3061" max="3264" width="9.140625" style="40"/>
    <col min="3265" max="3265" width="5.42578125" style="40" customWidth="1"/>
    <col min="3266" max="3266" width="29.140625" style="40" customWidth="1"/>
    <col min="3267" max="3267" width="9" style="40" customWidth="1"/>
    <col min="3268" max="3268" width="14.85546875" style="40" customWidth="1"/>
    <col min="3269" max="3270" width="5.28515625" style="40" customWidth="1"/>
    <col min="3271" max="3271" width="5.7109375" style="40" customWidth="1"/>
    <col min="3272" max="3272" width="5.85546875" style="40" customWidth="1"/>
    <col min="3273" max="3303" width="5.28515625" style="40" customWidth="1"/>
    <col min="3304" max="3304" width="7" style="40" customWidth="1"/>
    <col min="3305" max="3316" width="5.28515625" style="40" customWidth="1"/>
    <col min="3317" max="3520" width="9.140625" style="40"/>
    <col min="3521" max="3521" width="5.42578125" style="40" customWidth="1"/>
    <col min="3522" max="3522" width="29.140625" style="40" customWidth="1"/>
    <col min="3523" max="3523" width="9" style="40" customWidth="1"/>
    <col min="3524" max="3524" width="14.85546875" style="40" customWidth="1"/>
    <col min="3525" max="3526" width="5.28515625" style="40" customWidth="1"/>
    <col min="3527" max="3527" width="5.7109375" style="40" customWidth="1"/>
    <col min="3528" max="3528" width="5.85546875" style="40" customWidth="1"/>
    <col min="3529" max="3559" width="5.28515625" style="40" customWidth="1"/>
    <col min="3560" max="3560" width="7" style="40" customWidth="1"/>
    <col min="3561" max="3572" width="5.28515625" style="40" customWidth="1"/>
    <col min="3573" max="3776" width="9.140625" style="40"/>
    <col min="3777" max="3777" width="5.42578125" style="40" customWidth="1"/>
    <col min="3778" max="3778" width="29.140625" style="40" customWidth="1"/>
    <col min="3779" max="3779" width="9" style="40" customWidth="1"/>
    <col min="3780" max="3780" width="14.85546875" style="40" customWidth="1"/>
    <col min="3781" max="3782" width="5.28515625" style="40" customWidth="1"/>
    <col min="3783" max="3783" width="5.7109375" style="40" customWidth="1"/>
    <col min="3784" max="3784" width="5.85546875" style="40" customWidth="1"/>
    <col min="3785" max="3815" width="5.28515625" style="40" customWidth="1"/>
    <col min="3816" max="3816" width="7" style="40" customWidth="1"/>
    <col min="3817" max="3828" width="5.28515625" style="40" customWidth="1"/>
    <col min="3829" max="4032" width="9.140625" style="40"/>
    <col min="4033" max="4033" width="5.42578125" style="40" customWidth="1"/>
    <col min="4034" max="4034" width="29.140625" style="40" customWidth="1"/>
    <col min="4035" max="4035" width="9" style="40" customWidth="1"/>
    <col min="4036" max="4036" width="14.85546875" style="40" customWidth="1"/>
    <col min="4037" max="4038" width="5.28515625" style="40" customWidth="1"/>
    <col min="4039" max="4039" width="5.7109375" style="40" customWidth="1"/>
    <col min="4040" max="4040" width="5.85546875" style="40" customWidth="1"/>
    <col min="4041" max="4071" width="5.28515625" style="40" customWidth="1"/>
    <col min="4072" max="4072" width="7" style="40" customWidth="1"/>
    <col min="4073" max="4084" width="5.28515625" style="40" customWidth="1"/>
    <col min="4085" max="4288" width="9.140625" style="40"/>
    <col min="4289" max="4289" width="5.42578125" style="40" customWidth="1"/>
    <col min="4290" max="4290" width="29.140625" style="40" customWidth="1"/>
    <col min="4291" max="4291" width="9" style="40" customWidth="1"/>
    <col min="4292" max="4292" width="14.85546875" style="40" customWidth="1"/>
    <col min="4293" max="4294" width="5.28515625" style="40" customWidth="1"/>
    <col min="4295" max="4295" width="5.7109375" style="40" customWidth="1"/>
    <col min="4296" max="4296" width="5.85546875" style="40" customWidth="1"/>
    <col min="4297" max="4327" width="5.28515625" style="40" customWidth="1"/>
    <col min="4328" max="4328" width="7" style="40" customWidth="1"/>
    <col min="4329" max="4340" width="5.28515625" style="40" customWidth="1"/>
    <col min="4341" max="4544" width="9.140625" style="40"/>
    <col min="4545" max="4545" width="5.42578125" style="40" customWidth="1"/>
    <col min="4546" max="4546" width="29.140625" style="40" customWidth="1"/>
    <col min="4547" max="4547" width="9" style="40" customWidth="1"/>
    <col min="4548" max="4548" width="14.85546875" style="40" customWidth="1"/>
    <col min="4549" max="4550" width="5.28515625" style="40" customWidth="1"/>
    <col min="4551" max="4551" width="5.7109375" style="40" customWidth="1"/>
    <col min="4552" max="4552" width="5.85546875" style="40" customWidth="1"/>
    <col min="4553" max="4583" width="5.28515625" style="40" customWidth="1"/>
    <col min="4584" max="4584" width="7" style="40" customWidth="1"/>
    <col min="4585" max="4596" width="5.28515625" style="40" customWidth="1"/>
    <col min="4597" max="4800" width="9.140625" style="40"/>
    <col min="4801" max="4801" width="5.42578125" style="40" customWidth="1"/>
    <col min="4802" max="4802" width="29.140625" style="40" customWidth="1"/>
    <col min="4803" max="4803" width="9" style="40" customWidth="1"/>
    <col min="4804" max="4804" width="14.85546875" style="40" customWidth="1"/>
    <col min="4805" max="4806" width="5.28515625" style="40" customWidth="1"/>
    <col min="4807" max="4807" width="5.7109375" style="40" customWidth="1"/>
    <col min="4808" max="4808" width="5.85546875" style="40" customWidth="1"/>
    <col min="4809" max="4839" width="5.28515625" style="40" customWidth="1"/>
    <col min="4840" max="4840" width="7" style="40" customWidth="1"/>
    <col min="4841" max="4852" width="5.28515625" style="40" customWidth="1"/>
    <col min="4853" max="5056" width="9.140625" style="40"/>
    <col min="5057" max="5057" width="5.42578125" style="40" customWidth="1"/>
    <col min="5058" max="5058" width="29.140625" style="40" customWidth="1"/>
    <col min="5059" max="5059" width="9" style="40" customWidth="1"/>
    <col min="5060" max="5060" width="14.85546875" style="40" customWidth="1"/>
    <col min="5061" max="5062" width="5.28515625" style="40" customWidth="1"/>
    <col min="5063" max="5063" width="5.7109375" style="40" customWidth="1"/>
    <col min="5064" max="5064" width="5.85546875" style="40" customWidth="1"/>
    <col min="5065" max="5095" width="5.28515625" style="40" customWidth="1"/>
    <col min="5096" max="5096" width="7" style="40" customWidth="1"/>
    <col min="5097" max="5108" width="5.28515625" style="40" customWidth="1"/>
    <col min="5109" max="5312" width="9.140625" style="40"/>
    <col min="5313" max="5313" width="5.42578125" style="40" customWidth="1"/>
    <col min="5314" max="5314" width="29.140625" style="40" customWidth="1"/>
    <col min="5315" max="5315" width="9" style="40" customWidth="1"/>
    <col min="5316" max="5316" width="14.85546875" style="40" customWidth="1"/>
    <col min="5317" max="5318" width="5.28515625" style="40" customWidth="1"/>
    <col min="5319" max="5319" width="5.7109375" style="40" customWidth="1"/>
    <col min="5320" max="5320" width="5.85546875" style="40" customWidth="1"/>
    <col min="5321" max="5351" width="5.28515625" style="40" customWidth="1"/>
    <col min="5352" max="5352" width="7" style="40" customWidth="1"/>
    <col min="5353" max="5364" width="5.28515625" style="40" customWidth="1"/>
    <col min="5365" max="5568" width="9.140625" style="40"/>
    <col min="5569" max="5569" width="5.42578125" style="40" customWidth="1"/>
    <col min="5570" max="5570" width="29.140625" style="40" customWidth="1"/>
    <col min="5571" max="5571" width="9" style="40" customWidth="1"/>
    <col min="5572" max="5572" width="14.85546875" style="40" customWidth="1"/>
    <col min="5573" max="5574" width="5.28515625" style="40" customWidth="1"/>
    <col min="5575" max="5575" width="5.7109375" style="40" customWidth="1"/>
    <col min="5576" max="5576" width="5.85546875" style="40" customWidth="1"/>
    <col min="5577" max="5607" width="5.28515625" style="40" customWidth="1"/>
    <col min="5608" max="5608" width="7" style="40" customWidth="1"/>
    <col min="5609" max="5620" width="5.28515625" style="40" customWidth="1"/>
    <col min="5621" max="5824" width="9.140625" style="40"/>
    <col min="5825" max="5825" width="5.42578125" style="40" customWidth="1"/>
    <col min="5826" max="5826" width="29.140625" style="40" customWidth="1"/>
    <col min="5827" max="5827" width="9" style="40" customWidth="1"/>
    <col min="5828" max="5828" width="14.85546875" style="40" customWidth="1"/>
    <col min="5829" max="5830" width="5.28515625" style="40" customWidth="1"/>
    <col min="5831" max="5831" width="5.7109375" style="40" customWidth="1"/>
    <col min="5832" max="5832" width="5.85546875" style="40" customWidth="1"/>
    <col min="5833" max="5863" width="5.28515625" style="40" customWidth="1"/>
    <col min="5864" max="5864" width="7" style="40" customWidth="1"/>
    <col min="5865" max="5876" width="5.28515625" style="40" customWidth="1"/>
    <col min="5877" max="6080" width="9.140625" style="40"/>
    <col min="6081" max="6081" width="5.42578125" style="40" customWidth="1"/>
    <col min="6082" max="6082" width="29.140625" style="40" customWidth="1"/>
    <col min="6083" max="6083" width="9" style="40" customWidth="1"/>
    <col min="6084" max="6084" width="14.85546875" style="40" customWidth="1"/>
    <col min="6085" max="6086" width="5.28515625" style="40" customWidth="1"/>
    <col min="6087" max="6087" width="5.7109375" style="40" customWidth="1"/>
    <col min="6088" max="6088" width="5.85546875" style="40" customWidth="1"/>
    <col min="6089" max="6119" width="5.28515625" style="40" customWidth="1"/>
    <col min="6120" max="6120" width="7" style="40" customWidth="1"/>
    <col min="6121" max="6132" width="5.28515625" style="40" customWidth="1"/>
    <col min="6133" max="6336" width="9.140625" style="40"/>
    <col min="6337" max="6337" width="5.42578125" style="40" customWidth="1"/>
    <col min="6338" max="6338" width="29.140625" style="40" customWidth="1"/>
    <col min="6339" max="6339" width="9" style="40" customWidth="1"/>
    <col min="6340" max="6340" width="14.85546875" style="40" customWidth="1"/>
    <col min="6341" max="6342" width="5.28515625" style="40" customWidth="1"/>
    <col min="6343" max="6343" width="5.7109375" style="40" customWidth="1"/>
    <col min="6344" max="6344" width="5.85546875" style="40" customWidth="1"/>
    <col min="6345" max="6375" width="5.28515625" style="40" customWidth="1"/>
    <col min="6376" max="6376" width="7" style="40" customWidth="1"/>
    <col min="6377" max="6388" width="5.28515625" style="40" customWidth="1"/>
    <col min="6389" max="6592" width="9.140625" style="40"/>
    <col min="6593" max="6593" width="5.42578125" style="40" customWidth="1"/>
    <col min="6594" max="6594" width="29.140625" style="40" customWidth="1"/>
    <col min="6595" max="6595" width="9" style="40" customWidth="1"/>
    <col min="6596" max="6596" width="14.85546875" style="40" customWidth="1"/>
    <col min="6597" max="6598" width="5.28515625" style="40" customWidth="1"/>
    <col min="6599" max="6599" width="5.7109375" style="40" customWidth="1"/>
    <col min="6600" max="6600" width="5.85546875" style="40" customWidth="1"/>
    <col min="6601" max="6631" width="5.28515625" style="40" customWidth="1"/>
    <col min="6632" max="6632" width="7" style="40" customWidth="1"/>
    <col min="6633" max="6644" width="5.28515625" style="40" customWidth="1"/>
    <col min="6645" max="6848" width="9.140625" style="40"/>
    <col min="6849" max="6849" width="5.42578125" style="40" customWidth="1"/>
    <col min="6850" max="6850" width="29.140625" style="40" customWidth="1"/>
    <col min="6851" max="6851" width="9" style="40" customWidth="1"/>
    <col min="6852" max="6852" width="14.85546875" style="40" customWidth="1"/>
    <col min="6853" max="6854" width="5.28515625" style="40" customWidth="1"/>
    <col min="6855" max="6855" width="5.7109375" style="40" customWidth="1"/>
    <col min="6856" max="6856" width="5.85546875" style="40" customWidth="1"/>
    <col min="6857" max="6887" width="5.28515625" style="40" customWidth="1"/>
    <col min="6888" max="6888" width="7" style="40" customWidth="1"/>
    <col min="6889" max="6900" width="5.28515625" style="40" customWidth="1"/>
    <col min="6901" max="7104" width="9.140625" style="40"/>
    <col min="7105" max="7105" width="5.42578125" style="40" customWidth="1"/>
    <col min="7106" max="7106" width="29.140625" style="40" customWidth="1"/>
    <col min="7107" max="7107" width="9" style="40" customWidth="1"/>
    <col min="7108" max="7108" width="14.85546875" style="40" customWidth="1"/>
    <col min="7109" max="7110" width="5.28515625" style="40" customWidth="1"/>
    <col min="7111" max="7111" width="5.7109375" style="40" customWidth="1"/>
    <col min="7112" max="7112" width="5.85546875" style="40" customWidth="1"/>
    <col min="7113" max="7143" width="5.28515625" style="40" customWidth="1"/>
    <col min="7144" max="7144" width="7" style="40" customWidth="1"/>
    <col min="7145" max="7156" width="5.28515625" style="40" customWidth="1"/>
    <col min="7157" max="7360" width="9.140625" style="40"/>
    <col min="7361" max="7361" width="5.42578125" style="40" customWidth="1"/>
    <col min="7362" max="7362" width="29.140625" style="40" customWidth="1"/>
    <col min="7363" max="7363" width="9" style="40" customWidth="1"/>
    <col min="7364" max="7364" width="14.85546875" style="40" customWidth="1"/>
    <col min="7365" max="7366" width="5.28515625" style="40" customWidth="1"/>
    <col min="7367" max="7367" width="5.7109375" style="40" customWidth="1"/>
    <col min="7368" max="7368" width="5.85546875" style="40" customWidth="1"/>
    <col min="7369" max="7399" width="5.28515625" style="40" customWidth="1"/>
    <col min="7400" max="7400" width="7" style="40" customWidth="1"/>
    <col min="7401" max="7412" width="5.28515625" style="40" customWidth="1"/>
    <col min="7413" max="7616" width="9.140625" style="40"/>
    <col min="7617" max="7617" width="5.42578125" style="40" customWidth="1"/>
    <col min="7618" max="7618" width="29.140625" style="40" customWidth="1"/>
    <col min="7619" max="7619" width="9" style="40" customWidth="1"/>
    <col min="7620" max="7620" width="14.85546875" style="40" customWidth="1"/>
    <col min="7621" max="7622" width="5.28515625" style="40" customWidth="1"/>
    <col min="7623" max="7623" width="5.7109375" style="40" customWidth="1"/>
    <col min="7624" max="7624" width="5.85546875" style="40" customWidth="1"/>
    <col min="7625" max="7655" width="5.28515625" style="40" customWidth="1"/>
    <col min="7656" max="7656" width="7" style="40" customWidth="1"/>
    <col min="7657" max="7668" width="5.28515625" style="40" customWidth="1"/>
    <col min="7669" max="7872" width="9.140625" style="40"/>
    <col min="7873" max="7873" width="5.42578125" style="40" customWidth="1"/>
    <col min="7874" max="7874" width="29.140625" style="40" customWidth="1"/>
    <col min="7875" max="7875" width="9" style="40" customWidth="1"/>
    <col min="7876" max="7876" width="14.85546875" style="40" customWidth="1"/>
    <col min="7877" max="7878" width="5.28515625" style="40" customWidth="1"/>
    <col min="7879" max="7879" width="5.7109375" style="40" customWidth="1"/>
    <col min="7880" max="7880" width="5.85546875" style="40" customWidth="1"/>
    <col min="7881" max="7911" width="5.28515625" style="40" customWidth="1"/>
    <col min="7912" max="7912" width="7" style="40" customWidth="1"/>
    <col min="7913" max="7924" width="5.28515625" style="40" customWidth="1"/>
    <col min="7925" max="8128" width="9.140625" style="40"/>
    <col min="8129" max="8129" width="5.42578125" style="40" customWidth="1"/>
    <col min="8130" max="8130" width="29.140625" style="40" customWidth="1"/>
    <col min="8131" max="8131" width="9" style="40" customWidth="1"/>
    <col min="8132" max="8132" width="14.85546875" style="40" customWidth="1"/>
    <col min="8133" max="8134" width="5.28515625" style="40" customWidth="1"/>
    <col min="8135" max="8135" width="5.7109375" style="40" customWidth="1"/>
    <col min="8136" max="8136" width="5.85546875" style="40" customWidth="1"/>
    <col min="8137" max="8167" width="5.28515625" style="40" customWidth="1"/>
    <col min="8168" max="8168" width="7" style="40" customWidth="1"/>
    <col min="8169" max="8180" width="5.28515625" style="40" customWidth="1"/>
    <col min="8181" max="8384" width="9.140625" style="40"/>
    <col min="8385" max="8385" width="5.42578125" style="40" customWidth="1"/>
    <col min="8386" max="8386" width="29.140625" style="40" customWidth="1"/>
    <col min="8387" max="8387" width="9" style="40" customWidth="1"/>
    <col min="8388" max="8388" width="14.85546875" style="40" customWidth="1"/>
    <col min="8389" max="8390" width="5.28515625" style="40" customWidth="1"/>
    <col min="8391" max="8391" width="5.7109375" style="40" customWidth="1"/>
    <col min="8392" max="8392" width="5.85546875" style="40" customWidth="1"/>
    <col min="8393" max="8423" width="5.28515625" style="40" customWidth="1"/>
    <col min="8424" max="8424" width="7" style="40" customWidth="1"/>
    <col min="8425" max="8436" width="5.28515625" style="40" customWidth="1"/>
    <col min="8437" max="8640" width="9.140625" style="40"/>
    <col min="8641" max="8641" width="5.42578125" style="40" customWidth="1"/>
    <col min="8642" max="8642" width="29.140625" style="40" customWidth="1"/>
    <col min="8643" max="8643" width="9" style="40" customWidth="1"/>
    <col min="8644" max="8644" width="14.85546875" style="40" customWidth="1"/>
    <col min="8645" max="8646" width="5.28515625" style="40" customWidth="1"/>
    <col min="8647" max="8647" width="5.7109375" style="40" customWidth="1"/>
    <col min="8648" max="8648" width="5.85546875" style="40" customWidth="1"/>
    <col min="8649" max="8679" width="5.28515625" style="40" customWidth="1"/>
    <col min="8680" max="8680" width="7" style="40" customWidth="1"/>
    <col min="8681" max="8692" width="5.28515625" style="40" customWidth="1"/>
    <col min="8693" max="8896" width="9.140625" style="40"/>
    <col min="8897" max="8897" width="5.42578125" style="40" customWidth="1"/>
    <col min="8898" max="8898" width="29.140625" style="40" customWidth="1"/>
    <col min="8899" max="8899" width="9" style="40" customWidth="1"/>
    <col min="8900" max="8900" width="14.85546875" style="40" customWidth="1"/>
    <col min="8901" max="8902" width="5.28515625" style="40" customWidth="1"/>
    <col min="8903" max="8903" width="5.7109375" style="40" customWidth="1"/>
    <col min="8904" max="8904" width="5.85546875" style="40" customWidth="1"/>
    <col min="8905" max="8935" width="5.28515625" style="40" customWidth="1"/>
    <col min="8936" max="8936" width="7" style="40" customWidth="1"/>
    <col min="8937" max="8948" width="5.28515625" style="40" customWidth="1"/>
    <col min="8949" max="9152" width="9.140625" style="40"/>
    <col min="9153" max="9153" width="5.42578125" style="40" customWidth="1"/>
    <col min="9154" max="9154" width="29.140625" style="40" customWidth="1"/>
    <col min="9155" max="9155" width="9" style="40" customWidth="1"/>
    <col min="9156" max="9156" width="14.85546875" style="40" customWidth="1"/>
    <col min="9157" max="9158" width="5.28515625" style="40" customWidth="1"/>
    <col min="9159" max="9159" width="5.7109375" style="40" customWidth="1"/>
    <col min="9160" max="9160" width="5.85546875" style="40" customWidth="1"/>
    <col min="9161" max="9191" width="5.28515625" style="40" customWidth="1"/>
    <col min="9192" max="9192" width="7" style="40" customWidth="1"/>
    <col min="9193" max="9204" width="5.28515625" style="40" customWidth="1"/>
    <col min="9205" max="9408" width="9.140625" style="40"/>
    <col min="9409" max="9409" width="5.42578125" style="40" customWidth="1"/>
    <col min="9410" max="9410" width="29.140625" style="40" customWidth="1"/>
    <col min="9411" max="9411" width="9" style="40" customWidth="1"/>
    <col min="9412" max="9412" width="14.85546875" style="40" customWidth="1"/>
    <col min="9413" max="9414" width="5.28515625" style="40" customWidth="1"/>
    <col min="9415" max="9415" width="5.7109375" style="40" customWidth="1"/>
    <col min="9416" max="9416" width="5.85546875" style="40" customWidth="1"/>
    <col min="9417" max="9447" width="5.28515625" style="40" customWidth="1"/>
    <col min="9448" max="9448" width="7" style="40" customWidth="1"/>
    <col min="9449" max="9460" width="5.28515625" style="40" customWidth="1"/>
    <col min="9461" max="9664" width="9.140625" style="40"/>
    <col min="9665" max="9665" width="5.42578125" style="40" customWidth="1"/>
    <col min="9666" max="9666" width="29.140625" style="40" customWidth="1"/>
    <col min="9667" max="9667" width="9" style="40" customWidth="1"/>
    <col min="9668" max="9668" width="14.85546875" style="40" customWidth="1"/>
    <col min="9669" max="9670" width="5.28515625" style="40" customWidth="1"/>
    <col min="9671" max="9671" width="5.7109375" style="40" customWidth="1"/>
    <col min="9672" max="9672" width="5.85546875" style="40" customWidth="1"/>
    <col min="9673" max="9703" width="5.28515625" style="40" customWidth="1"/>
    <col min="9704" max="9704" width="7" style="40" customWidth="1"/>
    <col min="9705" max="9716" width="5.28515625" style="40" customWidth="1"/>
    <col min="9717" max="9920" width="9.140625" style="40"/>
    <col min="9921" max="9921" width="5.42578125" style="40" customWidth="1"/>
    <col min="9922" max="9922" width="29.140625" style="40" customWidth="1"/>
    <col min="9923" max="9923" width="9" style="40" customWidth="1"/>
    <col min="9924" max="9924" width="14.85546875" style="40" customWidth="1"/>
    <col min="9925" max="9926" width="5.28515625" style="40" customWidth="1"/>
    <col min="9927" max="9927" width="5.7109375" style="40" customWidth="1"/>
    <col min="9928" max="9928" width="5.85546875" style="40" customWidth="1"/>
    <col min="9929" max="9959" width="5.28515625" style="40" customWidth="1"/>
    <col min="9960" max="9960" width="7" style="40" customWidth="1"/>
    <col min="9961" max="9972" width="5.28515625" style="40" customWidth="1"/>
    <col min="9973" max="10176" width="9.140625" style="40"/>
    <col min="10177" max="10177" width="5.42578125" style="40" customWidth="1"/>
    <col min="10178" max="10178" width="29.140625" style="40" customWidth="1"/>
    <col min="10179" max="10179" width="9" style="40" customWidth="1"/>
    <col min="10180" max="10180" width="14.85546875" style="40" customWidth="1"/>
    <col min="10181" max="10182" width="5.28515625" style="40" customWidth="1"/>
    <col min="10183" max="10183" width="5.7109375" style="40" customWidth="1"/>
    <col min="10184" max="10184" width="5.85546875" style="40" customWidth="1"/>
    <col min="10185" max="10215" width="5.28515625" style="40" customWidth="1"/>
    <col min="10216" max="10216" width="7" style="40" customWidth="1"/>
    <col min="10217" max="10228" width="5.28515625" style="40" customWidth="1"/>
    <col min="10229" max="10432" width="9.140625" style="40"/>
    <col min="10433" max="10433" width="5.42578125" style="40" customWidth="1"/>
    <col min="10434" max="10434" width="29.140625" style="40" customWidth="1"/>
    <col min="10435" max="10435" width="9" style="40" customWidth="1"/>
    <col min="10436" max="10436" width="14.85546875" style="40" customWidth="1"/>
    <col min="10437" max="10438" width="5.28515625" style="40" customWidth="1"/>
    <col min="10439" max="10439" width="5.7109375" style="40" customWidth="1"/>
    <col min="10440" max="10440" width="5.85546875" style="40" customWidth="1"/>
    <col min="10441" max="10471" width="5.28515625" style="40" customWidth="1"/>
    <col min="10472" max="10472" width="7" style="40" customWidth="1"/>
    <col min="10473" max="10484" width="5.28515625" style="40" customWidth="1"/>
    <col min="10485" max="10688" width="9.140625" style="40"/>
    <col min="10689" max="10689" width="5.42578125" style="40" customWidth="1"/>
    <col min="10690" max="10690" width="29.140625" style="40" customWidth="1"/>
    <col min="10691" max="10691" width="9" style="40" customWidth="1"/>
    <col min="10692" max="10692" width="14.85546875" style="40" customWidth="1"/>
    <col min="10693" max="10694" width="5.28515625" style="40" customWidth="1"/>
    <col min="10695" max="10695" width="5.7109375" style="40" customWidth="1"/>
    <col min="10696" max="10696" width="5.85546875" style="40" customWidth="1"/>
    <col min="10697" max="10727" width="5.28515625" style="40" customWidth="1"/>
    <col min="10728" max="10728" width="7" style="40" customWidth="1"/>
    <col min="10729" max="10740" width="5.28515625" style="40" customWidth="1"/>
    <col min="10741" max="10944" width="9.140625" style="40"/>
    <col min="10945" max="10945" width="5.42578125" style="40" customWidth="1"/>
    <col min="10946" max="10946" width="29.140625" style="40" customWidth="1"/>
    <col min="10947" max="10947" width="9" style="40" customWidth="1"/>
    <col min="10948" max="10948" width="14.85546875" style="40" customWidth="1"/>
    <col min="10949" max="10950" width="5.28515625" style="40" customWidth="1"/>
    <col min="10951" max="10951" width="5.7109375" style="40" customWidth="1"/>
    <col min="10952" max="10952" width="5.85546875" style="40" customWidth="1"/>
    <col min="10953" max="10983" width="5.28515625" style="40" customWidth="1"/>
    <col min="10984" max="10984" width="7" style="40" customWidth="1"/>
    <col min="10985" max="10996" width="5.28515625" style="40" customWidth="1"/>
    <col min="10997" max="11200" width="9.140625" style="40"/>
    <col min="11201" max="11201" width="5.42578125" style="40" customWidth="1"/>
    <col min="11202" max="11202" width="29.140625" style="40" customWidth="1"/>
    <col min="11203" max="11203" width="9" style="40" customWidth="1"/>
    <col min="11204" max="11204" width="14.85546875" style="40" customWidth="1"/>
    <col min="11205" max="11206" width="5.28515625" style="40" customWidth="1"/>
    <col min="11207" max="11207" width="5.7109375" style="40" customWidth="1"/>
    <col min="11208" max="11208" width="5.85546875" style="40" customWidth="1"/>
    <col min="11209" max="11239" width="5.28515625" style="40" customWidth="1"/>
    <col min="11240" max="11240" width="7" style="40" customWidth="1"/>
    <col min="11241" max="11252" width="5.28515625" style="40" customWidth="1"/>
    <col min="11253" max="11456" width="9.140625" style="40"/>
    <col min="11457" max="11457" width="5.42578125" style="40" customWidth="1"/>
    <col min="11458" max="11458" width="29.140625" style="40" customWidth="1"/>
    <col min="11459" max="11459" width="9" style="40" customWidth="1"/>
    <col min="11460" max="11460" width="14.85546875" style="40" customWidth="1"/>
    <col min="11461" max="11462" width="5.28515625" style="40" customWidth="1"/>
    <col min="11463" max="11463" width="5.7109375" style="40" customWidth="1"/>
    <col min="11464" max="11464" width="5.85546875" style="40" customWidth="1"/>
    <col min="11465" max="11495" width="5.28515625" style="40" customWidth="1"/>
    <col min="11496" max="11496" width="7" style="40" customWidth="1"/>
    <col min="11497" max="11508" width="5.28515625" style="40" customWidth="1"/>
    <col min="11509" max="11712" width="9.140625" style="40"/>
    <col min="11713" max="11713" width="5.42578125" style="40" customWidth="1"/>
    <col min="11714" max="11714" width="29.140625" style="40" customWidth="1"/>
    <col min="11715" max="11715" width="9" style="40" customWidth="1"/>
    <col min="11716" max="11716" width="14.85546875" style="40" customWidth="1"/>
    <col min="11717" max="11718" width="5.28515625" style="40" customWidth="1"/>
    <col min="11719" max="11719" width="5.7109375" style="40" customWidth="1"/>
    <col min="11720" max="11720" width="5.85546875" style="40" customWidth="1"/>
    <col min="11721" max="11751" width="5.28515625" style="40" customWidth="1"/>
    <col min="11752" max="11752" width="7" style="40" customWidth="1"/>
    <col min="11753" max="11764" width="5.28515625" style="40" customWidth="1"/>
    <col min="11765" max="11968" width="9.140625" style="40"/>
    <col min="11969" max="11969" width="5.42578125" style="40" customWidth="1"/>
    <col min="11970" max="11970" width="29.140625" style="40" customWidth="1"/>
    <col min="11971" max="11971" width="9" style="40" customWidth="1"/>
    <col min="11972" max="11972" width="14.85546875" style="40" customWidth="1"/>
    <col min="11973" max="11974" width="5.28515625" style="40" customWidth="1"/>
    <col min="11975" max="11975" width="5.7109375" style="40" customWidth="1"/>
    <col min="11976" max="11976" width="5.85546875" style="40" customWidth="1"/>
    <col min="11977" max="12007" width="5.28515625" style="40" customWidth="1"/>
    <col min="12008" max="12008" width="7" style="40" customWidth="1"/>
    <col min="12009" max="12020" width="5.28515625" style="40" customWidth="1"/>
    <col min="12021" max="12224" width="9.140625" style="40"/>
    <col min="12225" max="12225" width="5.42578125" style="40" customWidth="1"/>
    <col min="12226" max="12226" width="29.140625" style="40" customWidth="1"/>
    <col min="12227" max="12227" width="9" style="40" customWidth="1"/>
    <col min="12228" max="12228" width="14.85546875" style="40" customWidth="1"/>
    <col min="12229" max="12230" width="5.28515625" style="40" customWidth="1"/>
    <col min="12231" max="12231" width="5.7109375" style="40" customWidth="1"/>
    <col min="12232" max="12232" width="5.85546875" style="40" customWidth="1"/>
    <col min="12233" max="12263" width="5.28515625" style="40" customWidth="1"/>
    <col min="12264" max="12264" width="7" style="40" customWidth="1"/>
    <col min="12265" max="12276" width="5.28515625" style="40" customWidth="1"/>
    <col min="12277" max="12480" width="9.140625" style="40"/>
    <col min="12481" max="12481" width="5.42578125" style="40" customWidth="1"/>
    <col min="12482" max="12482" width="29.140625" style="40" customWidth="1"/>
    <col min="12483" max="12483" width="9" style="40" customWidth="1"/>
    <col min="12484" max="12484" width="14.85546875" style="40" customWidth="1"/>
    <col min="12485" max="12486" width="5.28515625" style="40" customWidth="1"/>
    <col min="12487" max="12487" width="5.7109375" style="40" customWidth="1"/>
    <col min="12488" max="12488" width="5.85546875" style="40" customWidth="1"/>
    <col min="12489" max="12519" width="5.28515625" style="40" customWidth="1"/>
    <col min="12520" max="12520" width="7" style="40" customWidth="1"/>
    <col min="12521" max="12532" width="5.28515625" style="40" customWidth="1"/>
    <col min="12533" max="12736" width="9.140625" style="40"/>
    <col min="12737" max="12737" width="5.42578125" style="40" customWidth="1"/>
    <col min="12738" max="12738" width="29.140625" style="40" customWidth="1"/>
    <col min="12739" max="12739" width="9" style="40" customWidth="1"/>
    <col min="12740" max="12740" width="14.85546875" style="40" customWidth="1"/>
    <col min="12741" max="12742" width="5.28515625" style="40" customWidth="1"/>
    <col min="12743" max="12743" width="5.7109375" style="40" customWidth="1"/>
    <col min="12744" max="12744" width="5.85546875" style="40" customWidth="1"/>
    <col min="12745" max="12775" width="5.28515625" style="40" customWidth="1"/>
    <col min="12776" max="12776" width="7" style="40" customWidth="1"/>
    <col min="12777" max="12788" width="5.28515625" style="40" customWidth="1"/>
    <col min="12789" max="12992" width="9.140625" style="40"/>
    <col min="12993" max="12993" width="5.42578125" style="40" customWidth="1"/>
    <col min="12994" max="12994" width="29.140625" style="40" customWidth="1"/>
    <col min="12995" max="12995" width="9" style="40" customWidth="1"/>
    <col min="12996" max="12996" width="14.85546875" style="40" customWidth="1"/>
    <col min="12997" max="12998" width="5.28515625" style="40" customWidth="1"/>
    <col min="12999" max="12999" width="5.7109375" style="40" customWidth="1"/>
    <col min="13000" max="13000" width="5.85546875" style="40" customWidth="1"/>
    <col min="13001" max="13031" width="5.28515625" style="40" customWidth="1"/>
    <col min="13032" max="13032" width="7" style="40" customWidth="1"/>
    <col min="13033" max="13044" width="5.28515625" style="40" customWidth="1"/>
    <col min="13045" max="13248" width="9.140625" style="40"/>
    <col min="13249" max="13249" width="5.42578125" style="40" customWidth="1"/>
    <col min="13250" max="13250" width="29.140625" style="40" customWidth="1"/>
    <col min="13251" max="13251" width="9" style="40" customWidth="1"/>
    <col min="13252" max="13252" width="14.85546875" style="40" customWidth="1"/>
    <col min="13253" max="13254" width="5.28515625" style="40" customWidth="1"/>
    <col min="13255" max="13255" width="5.7109375" style="40" customWidth="1"/>
    <col min="13256" max="13256" width="5.85546875" style="40" customWidth="1"/>
    <col min="13257" max="13287" width="5.28515625" style="40" customWidth="1"/>
    <col min="13288" max="13288" width="7" style="40" customWidth="1"/>
    <col min="13289" max="13300" width="5.28515625" style="40" customWidth="1"/>
    <col min="13301" max="13504" width="9.140625" style="40"/>
    <col min="13505" max="13505" width="5.42578125" style="40" customWidth="1"/>
    <col min="13506" max="13506" width="29.140625" style="40" customWidth="1"/>
    <col min="13507" max="13507" width="9" style="40" customWidth="1"/>
    <col min="13508" max="13508" width="14.85546875" style="40" customWidth="1"/>
    <col min="13509" max="13510" width="5.28515625" style="40" customWidth="1"/>
    <col min="13511" max="13511" width="5.7109375" style="40" customWidth="1"/>
    <col min="13512" max="13512" width="5.85546875" style="40" customWidth="1"/>
    <col min="13513" max="13543" width="5.28515625" style="40" customWidth="1"/>
    <col min="13544" max="13544" width="7" style="40" customWidth="1"/>
    <col min="13545" max="13556" width="5.28515625" style="40" customWidth="1"/>
    <col min="13557" max="13760" width="9.140625" style="40"/>
    <col min="13761" max="13761" width="5.42578125" style="40" customWidth="1"/>
    <col min="13762" max="13762" width="29.140625" style="40" customWidth="1"/>
    <col min="13763" max="13763" width="9" style="40" customWidth="1"/>
    <col min="13764" max="13764" width="14.85546875" style="40" customWidth="1"/>
    <col min="13765" max="13766" width="5.28515625" style="40" customWidth="1"/>
    <col min="13767" max="13767" width="5.7109375" style="40" customWidth="1"/>
    <col min="13768" max="13768" width="5.85546875" style="40" customWidth="1"/>
    <col min="13769" max="13799" width="5.28515625" style="40" customWidth="1"/>
    <col min="13800" max="13800" width="7" style="40" customWidth="1"/>
    <col min="13801" max="13812" width="5.28515625" style="40" customWidth="1"/>
    <col min="13813" max="14016" width="9.140625" style="40"/>
    <col min="14017" max="14017" width="5.42578125" style="40" customWidth="1"/>
    <col min="14018" max="14018" width="29.140625" style="40" customWidth="1"/>
    <col min="14019" max="14019" width="9" style="40" customWidth="1"/>
    <col min="14020" max="14020" width="14.85546875" style="40" customWidth="1"/>
    <col min="14021" max="14022" width="5.28515625" style="40" customWidth="1"/>
    <col min="14023" max="14023" width="5.7109375" style="40" customWidth="1"/>
    <col min="14024" max="14024" width="5.85546875" style="40" customWidth="1"/>
    <col min="14025" max="14055" width="5.28515625" style="40" customWidth="1"/>
    <col min="14056" max="14056" width="7" style="40" customWidth="1"/>
    <col min="14057" max="14068" width="5.28515625" style="40" customWidth="1"/>
    <col min="14069" max="14272" width="9.140625" style="40"/>
    <col min="14273" max="14273" width="5.42578125" style="40" customWidth="1"/>
    <col min="14274" max="14274" width="29.140625" style="40" customWidth="1"/>
    <col min="14275" max="14275" width="9" style="40" customWidth="1"/>
    <col min="14276" max="14276" width="14.85546875" style="40" customWidth="1"/>
    <col min="14277" max="14278" width="5.28515625" style="40" customWidth="1"/>
    <col min="14279" max="14279" width="5.7109375" style="40" customWidth="1"/>
    <col min="14280" max="14280" width="5.85546875" style="40" customWidth="1"/>
    <col min="14281" max="14311" width="5.28515625" style="40" customWidth="1"/>
    <col min="14312" max="14312" width="7" style="40" customWidth="1"/>
    <col min="14313" max="14324" width="5.28515625" style="40" customWidth="1"/>
    <col min="14325" max="14528" width="9.140625" style="40"/>
    <col min="14529" max="14529" width="5.42578125" style="40" customWidth="1"/>
    <col min="14530" max="14530" width="29.140625" style="40" customWidth="1"/>
    <col min="14531" max="14531" width="9" style="40" customWidth="1"/>
    <col min="14532" max="14532" width="14.85546875" style="40" customWidth="1"/>
    <col min="14533" max="14534" width="5.28515625" style="40" customWidth="1"/>
    <col min="14535" max="14535" width="5.7109375" style="40" customWidth="1"/>
    <col min="14536" max="14536" width="5.85546875" style="40" customWidth="1"/>
    <col min="14537" max="14567" width="5.28515625" style="40" customWidth="1"/>
    <col min="14568" max="14568" width="7" style="40" customWidth="1"/>
    <col min="14569" max="14580" width="5.28515625" style="40" customWidth="1"/>
    <col min="14581" max="14784" width="9.140625" style="40"/>
    <col min="14785" max="14785" width="5.42578125" style="40" customWidth="1"/>
    <col min="14786" max="14786" width="29.140625" style="40" customWidth="1"/>
    <col min="14787" max="14787" width="9" style="40" customWidth="1"/>
    <col min="14788" max="14788" width="14.85546875" style="40" customWidth="1"/>
    <col min="14789" max="14790" width="5.28515625" style="40" customWidth="1"/>
    <col min="14791" max="14791" width="5.7109375" style="40" customWidth="1"/>
    <col min="14792" max="14792" width="5.85546875" style="40" customWidth="1"/>
    <col min="14793" max="14823" width="5.28515625" style="40" customWidth="1"/>
    <col min="14824" max="14824" width="7" style="40" customWidth="1"/>
    <col min="14825" max="14836" width="5.28515625" style="40" customWidth="1"/>
    <col min="14837" max="15040" width="9.140625" style="40"/>
    <col min="15041" max="15041" width="5.42578125" style="40" customWidth="1"/>
    <col min="15042" max="15042" width="29.140625" style="40" customWidth="1"/>
    <col min="15043" max="15043" width="9" style="40" customWidth="1"/>
    <col min="15044" max="15044" width="14.85546875" style="40" customWidth="1"/>
    <col min="15045" max="15046" width="5.28515625" style="40" customWidth="1"/>
    <col min="15047" max="15047" width="5.7109375" style="40" customWidth="1"/>
    <col min="15048" max="15048" width="5.85546875" style="40" customWidth="1"/>
    <col min="15049" max="15079" width="5.28515625" style="40" customWidth="1"/>
    <col min="15080" max="15080" width="7" style="40" customWidth="1"/>
    <col min="15081" max="15092" width="5.28515625" style="40" customWidth="1"/>
    <col min="15093" max="15296" width="9.140625" style="40"/>
    <col min="15297" max="15297" width="5.42578125" style="40" customWidth="1"/>
    <col min="15298" max="15298" width="29.140625" style="40" customWidth="1"/>
    <col min="15299" max="15299" width="9" style="40" customWidth="1"/>
    <col min="15300" max="15300" width="14.85546875" style="40" customWidth="1"/>
    <col min="15301" max="15302" width="5.28515625" style="40" customWidth="1"/>
    <col min="15303" max="15303" width="5.7109375" style="40" customWidth="1"/>
    <col min="15304" max="15304" width="5.85546875" style="40" customWidth="1"/>
    <col min="15305" max="15335" width="5.28515625" style="40" customWidth="1"/>
    <col min="15336" max="15336" width="7" style="40" customWidth="1"/>
    <col min="15337" max="15348" width="5.28515625" style="40" customWidth="1"/>
    <col min="15349" max="15552" width="9.140625" style="40"/>
    <col min="15553" max="15553" width="5.42578125" style="40" customWidth="1"/>
    <col min="15554" max="15554" width="29.140625" style="40" customWidth="1"/>
    <col min="15555" max="15555" width="9" style="40" customWidth="1"/>
    <col min="15556" max="15556" width="14.85546875" style="40" customWidth="1"/>
    <col min="15557" max="15558" width="5.28515625" style="40" customWidth="1"/>
    <col min="15559" max="15559" width="5.7109375" style="40" customWidth="1"/>
    <col min="15560" max="15560" width="5.85546875" style="40" customWidth="1"/>
    <col min="15561" max="15591" width="5.28515625" style="40" customWidth="1"/>
    <col min="15592" max="15592" width="7" style="40" customWidth="1"/>
    <col min="15593" max="15604" width="5.28515625" style="40" customWidth="1"/>
    <col min="15605" max="15808" width="9.140625" style="40"/>
    <col min="15809" max="15809" width="5.42578125" style="40" customWidth="1"/>
    <col min="15810" max="15810" width="29.140625" style="40" customWidth="1"/>
    <col min="15811" max="15811" width="9" style="40" customWidth="1"/>
    <col min="15812" max="15812" width="14.85546875" style="40" customWidth="1"/>
    <col min="15813" max="15814" width="5.28515625" style="40" customWidth="1"/>
    <col min="15815" max="15815" width="5.7109375" style="40" customWidth="1"/>
    <col min="15816" max="15816" width="5.85546875" style="40" customWidth="1"/>
    <col min="15817" max="15847" width="5.28515625" style="40" customWidth="1"/>
    <col min="15848" max="15848" width="7" style="40" customWidth="1"/>
    <col min="15849" max="15860" width="5.28515625" style="40" customWidth="1"/>
    <col min="15861" max="16064" width="9.140625" style="40"/>
    <col min="16065" max="16065" width="5.42578125" style="40" customWidth="1"/>
    <col min="16066" max="16066" width="29.140625" style="40" customWidth="1"/>
    <col min="16067" max="16067" width="9" style="40" customWidth="1"/>
    <col min="16068" max="16068" width="14.85546875" style="40" customWidth="1"/>
    <col min="16069" max="16070" width="5.28515625" style="40" customWidth="1"/>
    <col min="16071" max="16071" width="5.7109375" style="40" customWidth="1"/>
    <col min="16072" max="16072" width="5.85546875" style="40" customWidth="1"/>
    <col min="16073" max="16103" width="5.28515625" style="40" customWidth="1"/>
    <col min="16104" max="16104" width="7" style="40" customWidth="1"/>
    <col min="16105" max="16116" width="5.28515625" style="40" customWidth="1"/>
    <col min="16117" max="16384" width="9.140625" style="40"/>
  </cols>
  <sheetData>
    <row r="1" spans="1:66" s="7" customFormat="1" ht="21" thickBo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s="7" customFormat="1" ht="20.25">
      <c r="A2" s="106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s="18" customFormat="1" ht="12.75">
      <c r="A3" s="12" t="s">
        <v>1</v>
      </c>
      <c r="B3" s="13"/>
      <c r="C3" s="14" t="s">
        <v>2</v>
      </c>
      <c r="D3" s="15">
        <v>0.90839999999999999</v>
      </c>
      <c r="E3" s="16"/>
      <c r="F3" s="17"/>
      <c r="G3" s="17"/>
      <c r="I3" s="19"/>
      <c r="J3" s="20"/>
      <c r="K3" s="20"/>
      <c r="L3" s="21"/>
      <c r="M3" s="21"/>
      <c r="N3" s="22"/>
      <c r="O3" s="22"/>
      <c r="P3" s="21"/>
      <c r="Q3" s="21"/>
      <c r="R3" s="21"/>
      <c r="S3" s="21"/>
      <c r="T3" s="21"/>
      <c r="U3" s="21"/>
      <c r="V3" s="21"/>
      <c r="W3" s="21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4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spans="1:66" s="18" customFormat="1" ht="12.75">
      <c r="A4" s="12" t="s">
        <v>54</v>
      </c>
      <c r="B4" s="13"/>
      <c r="C4" s="26"/>
      <c r="D4" s="27"/>
      <c r="E4" s="28"/>
      <c r="F4" s="17"/>
      <c r="G4" s="17"/>
      <c r="J4" s="17"/>
      <c r="K4" s="20"/>
      <c r="L4" s="29"/>
      <c r="M4" s="29"/>
      <c r="N4" s="17"/>
      <c r="O4" s="17"/>
      <c r="P4" s="29"/>
      <c r="Q4" s="29"/>
      <c r="R4" s="29"/>
      <c r="S4" s="29"/>
      <c r="T4" s="29"/>
      <c r="U4" s="29"/>
      <c r="V4" s="29"/>
      <c r="W4" s="29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30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</row>
    <row r="5" spans="1:66" s="18" customFormat="1" ht="12.75">
      <c r="A5" s="12" t="s">
        <v>3</v>
      </c>
      <c r="B5" s="13"/>
      <c r="C5" s="26"/>
      <c r="D5" s="27"/>
      <c r="E5" s="28"/>
      <c r="F5" s="17"/>
      <c r="G5" s="17"/>
      <c r="J5" s="17"/>
      <c r="K5" s="20"/>
      <c r="L5" s="29"/>
      <c r="M5" s="29"/>
      <c r="N5" s="17"/>
      <c r="O5" s="17"/>
      <c r="P5" s="29"/>
      <c r="Q5" s="29"/>
      <c r="R5" s="29"/>
      <c r="S5" s="29"/>
      <c r="T5" s="29"/>
      <c r="U5" s="29"/>
      <c r="V5" s="29"/>
      <c r="W5" s="29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30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66" s="18" customFormat="1" ht="12.75" thickBot="1">
      <c r="A6" s="31"/>
      <c r="B6" s="32"/>
      <c r="C6" s="32"/>
      <c r="D6" s="33"/>
      <c r="E6" s="34"/>
      <c r="F6" s="34"/>
      <c r="G6" s="34"/>
      <c r="H6" s="33"/>
      <c r="I6" s="33"/>
      <c r="J6" s="34"/>
      <c r="K6" s="34"/>
      <c r="L6" s="35"/>
      <c r="M6" s="35"/>
      <c r="N6" s="34"/>
      <c r="O6" s="34"/>
      <c r="P6" s="35"/>
      <c r="Q6" s="35"/>
      <c r="R6" s="35"/>
      <c r="S6" s="35"/>
      <c r="T6" s="35"/>
      <c r="U6" s="35"/>
      <c r="V6" s="35"/>
      <c r="W6" s="35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7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12.75" customHeight="1">
      <c r="A7" s="120" t="s">
        <v>4</v>
      </c>
      <c r="B7" s="123" t="s">
        <v>5</v>
      </c>
      <c r="C7" s="126" t="s">
        <v>6</v>
      </c>
      <c r="D7" s="116" t="s">
        <v>7</v>
      </c>
      <c r="E7" s="38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2"/>
    </row>
    <row r="8" spans="1:66" ht="12.75" customHeight="1">
      <c r="A8" s="121"/>
      <c r="B8" s="124"/>
      <c r="C8" s="127"/>
      <c r="D8" s="129"/>
      <c r="E8" s="41"/>
      <c r="F8" s="133" t="s">
        <v>8</v>
      </c>
      <c r="G8" s="134"/>
      <c r="H8" s="134"/>
      <c r="I8" s="134"/>
      <c r="J8" s="135" t="s">
        <v>9</v>
      </c>
      <c r="K8" s="134"/>
      <c r="L8" s="134"/>
      <c r="M8" s="134"/>
      <c r="N8" s="135" t="s">
        <v>10</v>
      </c>
      <c r="O8" s="134"/>
      <c r="P8" s="134"/>
      <c r="Q8" s="134"/>
      <c r="R8" s="135" t="s">
        <v>11</v>
      </c>
      <c r="S8" s="134"/>
      <c r="T8" s="134"/>
      <c r="U8" s="134"/>
      <c r="V8" s="135" t="s">
        <v>12</v>
      </c>
      <c r="W8" s="134"/>
      <c r="X8" s="134"/>
      <c r="Y8" s="134"/>
      <c r="Z8" s="136" t="s">
        <v>13</v>
      </c>
      <c r="AA8" s="137"/>
      <c r="AB8" s="137"/>
      <c r="AC8" s="137"/>
      <c r="AD8" s="136" t="s">
        <v>14</v>
      </c>
      <c r="AE8" s="137"/>
      <c r="AF8" s="137"/>
      <c r="AG8" s="137"/>
      <c r="AH8" s="136" t="s">
        <v>15</v>
      </c>
      <c r="AI8" s="137"/>
      <c r="AJ8" s="137"/>
      <c r="AK8" s="137"/>
      <c r="AL8" s="136" t="s">
        <v>16</v>
      </c>
      <c r="AM8" s="137"/>
      <c r="AN8" s="137"/>
      <c r="AO8" s="137"/>
      <c r="AP8" s="136" t="s">
        <v>17</v>
      </c>
      <c r="AQ8" s="137"/>
      <c r="AR8" s="137"/>
      <c r="AS8" s="137"/>
      <c r="AT8" s="136" t="s">
        <v>18</v>
      </c>
      <c r="AU8" s="137"/>
      <c r="AV8" s="137"/>
      <c r="AW8" s="137"/>
      <c r="AX8" s="138" t="s">
        <v>19</v>
      </c>
      <c r="AY8" s="138"/>
      <c r="AZ8" s="138"/>
      <c r="BA8" s="138"/>
    </row>
    <row r="9" spans="1:66" ht="12.75" customHeight="1" thickBot="1">
      <c r="A9" s="122"/>
      <c r="B9" s="125"/>
      <c r="C9" s="128"/>
      <c r="D9" s="117"/>
      <c r="E9" s="42"/>
      <c r="F9" s="139" t="s">
        <v>20</v>
      </c>
      <c r="G9" s="140"/>
      <c r="H9" s="141" t="s">
        <v>21</v>
      </c>
      <c r="I9" s="141"/>
      <c r="J9" s="142" t="s">
        <v>20</v>
      </c>
      <c r="K9" s="140"/>
      <c r="L9" s="143" t="s">
        <v>21</v>
      </c>
      <c r="M9" s="143"/>
      <c r="N9" s="142" t="s">
        <v>20</v>
      </c>
      <c r="O9" s="140"/>
      <c r="P9" s="143" t="s">
        <v>21</v>
      </c>
      <c r="Q9" s="143"/>
      <c r="R9" s="142" t="s">
        <v>20</v>
      </c>
      <c r="S9" s="140"/>
      <c r="T9" s="143" t="s">
        <v>21</v>
      </c>
      <c r="U9" s="143"/>
      <c r="V9" s="142" t="s">
        <v>20</v>
      </c>
      <c r="W9" s="140"/>
      <c r="X9" s="144" t="s">
        <v>21</v>
      </c>
      <c r="Y9" s="144"/>
      <c r="Z9" s="145" t="s">
        <v>20</v>
      </c>
      <c r="AA9" s="146"/>
      <c r="AB9" s="144" t="s">
        <v>21</v>
      </c>
      <c r="AC9" s="144"/>
      <c r="AD9" s="145" t="s">
        <v>20</v>
      </c>
      <c r="AE9" s="146"/>
      <c r="AF9" s="144" t="s">
        <v>21</v>
      </c>
      <c r="AG9" s="144"/>
      <c r="AH9" s="145" t="s">
        <v>20</v>
      </c>
      <c r="AI9" s="146"/>
      <c r="AJ9" s="144" t="s">
        <v>21</v>
      </c>
      <c r="AK9" s="144"/>
      <c r="AL9" s="145" t="s">
        <v>20</v>
      </c>
      <c r="AM9" s="146"/>
      <c r="AN9" s="144" t="s">
        <v>21</v>
      </c>
      <c r="AO9" s="144"/>
      <c r="AP9" s="145" t="s">
        <v>20</v>
      </c>
      <c r="AQ9" s="146"/>
      <c r="AR9" s="144" t="s">
        <v>21</v>
      </c>
      <c r="AS9" s="144"/>
      <c r="AT9" s="145" t="s">
        <v>20</v>
      </c>
      <c r="AU9" s="146"/>
      <c r="AV9" s="144" t="s">
        <v>21</v>
      </c>
      <c r="AW9" s="144"/>
      <c r="AX9" s="138" t="s">
        <v>20</v>
      </c>
      <c r="AY9" s="138"/>
      <c r="AZ9" s="138" t="s">
        <v>21</v>
      </c>
      <c r="BA9" s="138"/>
    </row>
    <row r="10" spans="1:66" s="44" customFormat="1" ht="15.95" customHeight="1" thickBot="1">
      <c r="A10" s="112" t="s">
        <v>22</v>
      </c>
      <c r="B10" s="114" t="s">
        <v>23</v>
      </c>
      <c r="C10" s="104">
        <f>D10/$D$44</f>
        <v>5.8443336298810163E-2</v>
      </c>
      <c r="D10" s="116">
        <v>88752.58</v>
      </c>
      <c r="E10" s="38">
        <f>F10+J10+N10+R10+V10+Z10+AD10+AH10+AL10+AP10+AT10+AX10</f>
        <v>5.8443102525464953E-2</v>
      </c>
      <c r="F10" s="109">
        <f>H10/$D$44</f>
        <v>4.8702585437887472E-3</v>
      </c>
      <c r="G10" s="110"/>
      <c r="H10" s="118">
        <f>D10*0.083333</f>
        <v>7396.0187491400002</v>
      </c>
      <c r="I10" s="110"/>
      <c r="J10" s="109">
        <f>L10/$D$44</f>
        <v>4.8702585437887472E-3</v>
      </c>
      <c r="K10" s="110"/>
      <c r="L10" s="118">
        <f>H10</f>
        <v>7396.0187491400002</v>
      </c>
      <c r="M10" s="110"/>
      <c r="N10" s="109">
        <f>P10/$D$44</f>
        <v>4.8702585437887472E-3</v>
      </c>
      <c r="O10" s="110"/>
      <c r="P10" s="119">
        <f>L10</f>
        <v>7396.0187491400002</v>
      </c>
      <c r="Q10" s="119"/>
      <c r="R10" s="109">
        <f>T10/$D$44</f>
        <v>4.8702585437887472E-3</v>
      </c>
      <c r="S10" s="110"/>
      <c r="T10" s="119">
        <f>P10</f>
        <v>7396.0187491400002</v>
      </c>
      <c r="U10" s="119"/>
      <c r="V10" s="109">
        <f>X10/$D$44</f>
        <v>4.8702585437887472E-3</v>
      </c>
      <c r="W10" s="110"/>
      <c r="X10" s="108">
        <f>T10</f>
        <v>7396.0187491400002</v>
      </c>
      <c r="Y10" s="108"/>
      <c r="Z10" s="109">
        <f>AB10/$D$44</f>
        <v>4.8702585437887472E-3</v>
      </c>
      <c r="AA10" s="110"/>
      <c r="AB10" s="108">
        <f>X10</f>
        <v>7396.0187491400002</v>
      </c>
      <c r="AC10" s="108"/>
      <c r="AD10" s="109">
        <f>AF10/$D$44</f>
        <v>4.8702585437887472E-3</v>
      </c>
      <c r="AE10" s="110"/>
      <c r="AF10" s="108">
        <f>AB10</f>
        <v>7396.0187491400002</v>
      </c>
      <c r="AG10" s="108"/>
      <c r="AH10" s="109">
        <f>AJ10/$D$44</f>
        <v>4.8702585437887472E-3</v>
      </c>
      <c r="AI10" s="110"/>
      <c r="AJ10" s="108">
        <f>AF10</f>
        <v>7396.0187491400002</v>
      </c>
      <c r="AK10" s="108"/>
      <c r="AL10" s="109">
        <f>AN10/$D$44</f>
        <v>4.8702585437887472E-3</v>
      </c>
      <c r="AM10" s="110"/>
      <c r="AN10" s="108">
        <f>AJ10</f>
        <v>7396.0187491400002</v>
      </c>
      <c r="AO10" s="108"/>
      <c r="AP10" s="109">
        <f>AR10/$D$44</f>
        <v>4.8702585437887472E-3</v>
      </c>
      <c r="AQ10" s="110"/>
      <c r="AR10" s="108">
        <f>AN10</f>
        <v>7396.0187491400002</v>
      </c>
      <c r="AS10" s="108"/>
      <c r="AT10" s="109">
        <f>AV10/$D$44</f>
        <v>4.8702585437887472E-3</v>
      </c>
      <c r="AU10" s="110"/>
      <c r="AV10" s="108">
        <f>AR10</f>
        <v>7396.0187491400002</v>
      </c>
      <c r="AW10" s="108"/>
      <c r="AX10" s="109">
        <f>AZ10/$D$44</f>
        <v>4.8702585437887472E-3</v>
      </c>
      <c r="AY10" s="110"/>
      <c r="AZ10" s="108">
        <f>AV10</f>
        <v>7396.0187491400002</v>
      </c>
      <c r="BA10" s="111"/>
      <c r="BB10" s="43">
        <f t="shared" ref="BB10:BB48" si="0">H10+L10+P10+T10+X10+AB10+AF10+AJ10+AN10+AR10+AV10+AZ10</f>
        <v>88752.224989680006</v>
      </c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66" ht="12.75" thickBot="1">
      <c r="A11" s="113"/>
      <c r="B11" s="115"/>
      <c r="C11" s="105"/>
      <c r="D11" s="117"/>
      <c r="E11" s="38"/>
      <c r="F11" s="45"/>
      <c r="G11" s="46"/>
      <c r="H11" s="47"/>
      <c r="I11" s="47"/>
      <c r="J11" s="48"/>
      <c r="K11" s="47"/>
      <c r="L11" s="49"/>
      <c r="M11" s="50"/>
      <c r="N11" s="48"/>
      <c r="O11" s="47"/>
      <c r="P11" s="49"/>
      <c r="Q11" s="49"/>
      <c r="R11" s="48"/>
      <c r="S11" s="47"/>
      <c r="T11" s="49"/>
      <c r="U11" s="50"/>
      <c r="V11" s="48"/>
      <c r="W11" s="47"/>
      <c r="X11" s="51"/>
      <c r="Y11" s="51"/>
      <c r="Z11" s="48"/>
      <c r="AA11" s="47"/>
      <c r="AB11" s="51"/>
      <c r="AC11" s="51"/>
      <c r="AD11" s="48"/>
      <c r="AE11" s="47"/>
      <c r="AF11" s="51"/>
      <c r="AG11" s="51"/>
      <c r="AH11" s="48"/>
      <c r="AI11" s="47"/>
      <c r="AJ11" s="51"/>
      <c r="AK11" s="52"/>
      <c r="AL11" s="48"/>
      <c r="AM11" s="47"/>
      <c r="AN11" s="51"/>
      <c r="AO11" s="51"/>
      <c r="AP11" s="48"/>
      <c r="AQ11" s="47"/>
      <c r="AR11" s="51"/>
      <c r="AS11" s="51"/>
      <c r="AT11" s="48"/>
      <c r="AU11" s="47"/>
      <c r="AV11" s="51"/>
      <c r="AW11" s="51"/>
      <c r="AX11" s="48"/>
      <c r="AY11" s="47"/>
      <c r="AZ11" s="51"/>
      <c r="BA11" s="53"/>
      <c r="BB11" s="43">
        <f t="shared" si="0"/>
        <v>0</v>
      </c>
    </row>
    <row r="12" spans="1:66" s="44" customFormat="1" ht="15.95" customHeight="1" thickBot="1">
      <c r="A12" s="112" t="s">
        <v>24</v>
      </c>
      <c r="B12" s="114" t="s">
        <v>25</v>
      </c>
      <c r="C12" s="104">
        <f>D12/$D$44</f>
        <v>2.8232512981319888E-2</v>
      </c>
      <c r="D12" s="116">
        <v>42874.15</v>
      </c>
      <c r="E12" s="38">
        <f>F12+J12+N12+R12+V12+Z12+AD12+AH12+AL12+AP12+AT12+AX12</f>
        <v>2.8232512981319888E-2</v>
      </c>
      <c r="F12" s="109">
        <f>H12/$D$44</f>
        <v>2.8232512981319888E-2</v>
      </c>
      <c r="G12" s="110"/>
      <c r="H12" s="118">
        <f>D12</f>
        <v>42874.15</v>
      </c>
      <c r="I12" s="110"/>
      <c r="J12" s="109">
        <f>L12/$D$44</f>
        <v>0</v>
      </c>
      <c r="K12" s="110"/>
      <c r="L12" s="119"/>
      <c r="M12" s="119"/>
      <c r="N12" s="109">
        <f>P12/$D$44</f>
        <v>0</v>
      </c>
      <c r="O12" s="110"/>
      <c r="P12" s="119"/>
      <c r="Q12" s="119"/>
      <c r="R12" s="109">
        <f>T12/$D$44</f>
        <v>0</v>
      </c>
      <c r="S12" s="110"/>
      <c r="T12" s="119"/>
      <c r="U12" s="119"/>
      <c r="V12" s="109">
        <f>X12/$D$44</f>
        <v>0</v>
      </c>
      <c r="W12" s="110"/>
      <c r="X12" s="108"/>
      <c r="Y12" s="108"/>
      <c r="Z12" s="109">
        <f>AB12/$D$44</f>
        <v>0</v>
      </c>
      <c r="AA12" s="110"/>
      <c r="AB12" s="108"/>
      <c r="AC12" s="108"/>
      <c r="AD12" s="109">
        <f>AF12/$D$44</f>
        <v>0</v>
      </c>
      <c r="AE12" s="110"/>
      <c r="AF12" s="108"/>
      <c r="AG12" s="108"/>
      <c r="AH12" s="109">
        <f>AJ12/$D$44</f>
        <v>0</v>
      </c>
      <c r="AI12" s="110"/>
      <c r="AJ12" s="108"/>
      <c r="AK12" s="108"/>
      <c r="AL12" s="109">
        <f>AN12/$D$44</f>
        <v>0</v>
      </c>
      <c r="AM12" s="110"/>
      <c r="AN12" s="108"/>
      <c r="AO12" s="108"/>
      <c r="AP12" s="109">
        <f>AR12/$D$44</f>
        <v>0</v>
      </c>
      <c r="AQ12" s="110"/>
      <c r="AR12" s="108"/>
      <c r="AS12" s="108"/>
      <c r="AT12" s="109">
        <f>AV12/$D$44</f>
        <v>0</v>
      </c>
      <c r="AU12" s="110"/>
      <c r="AV12" s="108"/>
      <c r="AW12" s="108"/>
      <c r="AX12" s="109">
        <f>AZ12/$D$44</f>
        <v>0</v>
      </c>
      <c r="AY12" s="110"/>
      <c r="AZ12" s="108"/>
      <c r="BA12" s="111"/>
      <c r="BB12" s="43">
        <f t="shared" si="0"/>
        <v>42874.15</v>
      </c>
      <c r="BC12" s="43">
        <f>BB12-D12</f>
        <v>0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1:66" ht="14.25" customHeight="1" thickBot="1">
      <c r="A13" s="113"/>
      <c r="B13" s="115"/>
      <c r="C13" s="105"/>
      <c r="D13" s="117"/>
      <c r="E13" s="38"/>
      <c r="F13" s="45"/>
      <c r="G13" s="46"/>
      <c r="H13" s="46"/>
      <c r="I13" s="46"/>
      <c r="J13" s="54"/>
      <c r="K13" s="55"/>
      <c r="L13" s="56"/>
      <c r="M13" s="57"/>
      <c r="N13" s="54"/>
      <c r="O13" s="55"/>
      <c r="P13" s="56"/>
      <c r="Q13" s="56"/>
      <c r="R13" s="54"/>
      <c r="S13" s="55"/>
      <c r="T13" s="56"/>
      <c r="U13" s="57"/>
      <c r="V13" s="54"/>
      <c r="W13" s="55"/>
      <c r="X13" s="58"/>
      <c r="Y13" s="58"/>
      <c r="Z13" s="54"/>
      <c r="AA13" s="55"/>
      <c r="AB13" s="58"/>
      <c r="AC13" s="58"/>
      <c r="AD13" s="54"/>
      <c r="AE13" s="55"/>
      <c r="AF13" s="58"/>
      <c r="AG13" s="58"/>
      <c r="AH13" s="54"/>
      <c r="AI13" s="55"/>
      <c r="AJ13" s="58"/>
      <c r="AK13" s="59"/>
      <c r="AL13" s="54"/>
      <c r="AM13" s="55"/>
      <c r="AN13" s="58"/>
      <c r="AO13" s="58"/>
      <c r="AP13" s="54"/>
      <c r="AQ13" s="55"/>
      <c r="AR13" s="58"/>
      <c r="AS13" s="58"/>
      <c r="AT13" s="54"/>
      <c r="AU13" s="55"/>
      <c r="AV13" s="58"/>
      <c r="AW13" s="58"/>
      <c r="AX13" s="54"/>
      <c r="AY13" s="55"/>
      <c r="AZ13" s="58"/>
      <c r="BA13" s="60"/>
      <c r="BB13" s="43">
        <f t="shared" si="0"/>
        <v>0</v>
      </c>
    </row>
    <row r="14" spans="1:66" s="44" customFormat="1" ht="15.95" customHeight="1" thickBot="1">
      <c r="A14" s="112" t="s">
        <v>26</v>
      </c>
      <c r="B14" s="114" t="s">
        <v>27</v>
      </c>
      <c r="C14" s="104">
        <f>D14/$D$44</f>
        <v>3.1773779882493254E-2</v>
      </c>
      <c r="D14" s="116">
        <f>[2]Planilha!H32</f>
        <v>48251.95</v>
      </c>
      <c r="E14" s="38">
        <f>F14+J14+N14+R14+V14+Z14+AD14+AH14+AL14+AP14+AT14+AX14</f>
        <v>3.1773779882493247E-2</v>
      </c>
      <c r="F14" s="109">
        <f>H14/$D$44</f>
        <v>0</v>
      </c>
      <c r="G14" s="110"/>
      <c r="H14" s="118">
        <v>0</v>
      </c>
      <c r="I14" s="110"/>
      <c r="J14" s="109">
        <f>L14/$D$44</f>
        <v>1.0591259960831084E-2</v>
      </c>
      <c r="K14" s="110"/>
      <c r="L14" s="119">
        <f>D14/3</f>
        <v>16083.983333333332</v>
      </c>
      <c r="M14" s="119"/>
      <c r="N14" s="109">
        <f>P14/$D$44</f>
        <v>1.0591259960831084E-2</v>
      </c>
      <c r="O14" s="110"/>
      <c r="P14" s="119">
        <f>D14/3</f>
        <v>16083.983333333332</v>
      </c>
      <c r="Q14" s="119"/>
      <c r="R14" s="109">
        <f>T14/$D$44</f>
        <v>1.0591259960831084E-2</v>
      </c>
      <c r="S14" s="110"/>
      <c r="T14" s="119">
        <f>D14/3</f>
        <v>16083.983333333332</v>
      </c>
      <c r="U14" s="119"/>
      <c r="V14" s="109">
        <f>X14/$D$44</f>
        <v>0</v>
      </c>
      <c r="W14" s="110"/>
      <c r="X14" s="108"/>
      <c r="Y14" s="108"/>
      <c r="Z14" s="109">
        <f>AB14/$D$44</f>
        <v>0</v>
      </c>
      <c r="AA14" s="110"/>
      <c r="AB14" s="108"/>
      <c r="AC14" s="108"/>
      <c r="AD14" s="109">
        <f>AF14/$D$44</f>
        <v>0</v>
      </c>
      <c r="AE14" s="110"/>
      <c r="AF14" s="108"/>
      <c r="AG14" s="108"/>
      <c r="AH14" s="109">
        <f>AJ14/$D$44</f>
        <v>0</v>
      </c>
      <c r="AI14" s="110"/>
      <c r="AJ14" s="108"/>
      <c r="AK14" s="108"/>
      <c r="AL14" s="109">
        <f>AN14/$D$44</f>
        <v>0</v>
      </c>
      <c r="AM14" s="110"/>
      <c r="AN14" s="108"/>
      <c r="AO14" s="108"/>
      <c r="AP14" s="109">
        <f>AR14/$D$44</f>
        <v>0</v>
      </c>
      <c r="AQ14" s="110"/>
      <c r="AR14" s="108"/>
      <c r="AS14" s="108"/>
      <c r="AT14" s="109">
        <f>AV14/$D$44</f>
        <v>0</v>
      </c>
      <c r="AU14" s="110"/>
      <c r="AV14" s="108"/>
      <c r="AW14" s="108"/>
      <c r="AX14" s="109">
        <f>AZ14/$D$44</f>
        <v>0</v>
      </c>
      <c r="AY14" s="110"/>
      <c r="AZ14" s="108"/>
      <c r="BA14" s="111"/>
      <c r="BB14" s="43">
        <f t="shared" si="0"/>
        <v>48251.95</v>
      </c>
      <c r="BC14" s="43">
        <f>BB14-D14</f>
        <v>0</v>
      </c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</row>
    <row r="15" spans="1:66" ht="12" customHeight="1" thickBot="1">
      <c r="A15" s="113"/>
      <c r="B15" s="115"/>
      <c r="C15" s="105"/>
      <c r="D15" s="117"/>
      <c r="E15" s="38"/>
      <c r="F15" s="54"/>
      <c r="G15" s="55"/>
      <c r="H15" s="55"/>
      <c r="I15" s="55"/>
      <c r="J15" s="45"/>
      <c r="K15" s="46"/>
      <c r="L15" s="61"/>
      <c r="M15" s="62"/>
      <c r="N15" s="45"/>
      <c r="O15" s="46"/>
      <c r="P15" s="49"/>
      <c r="Q15" s="49"/>
      <c r="R15" s="48"/>
      <c r="S15" s="47"/>
      <c r="T15" s="49"/>
      <c r="U15" s="50"/>
      <c r="V15" s="54"/>
      <c r="W15" s="55"/>
      <c r="X15" s="58"/>
      <c r="Y15" s="58"/>
      <c r="Z15" s="54"/>
      <c r="AA15" s="55"/>
      <c r="AB15" s="58"/>
      <c r="AC15" s="58"/>
      <c r="AD15" s="54"/>
      <c r="AE15" s="55"/>
      <c r="AF15" s="58"/>
      <c r="AG15" s="58"/>
      <c r="AH15" s="54"/>
      <c r="AI15" s="55"/>
      <c r="AJ15" s="58"/>
      <c r="AK15" s="59"/>
      <c r="AL15" s="54"/>
      <c r="AM15" s="55"/>
      <c r="AN15" s="58"/>
      <c r="AO15" s="58"/>
      <c r="AP15" s="54"/>
      <c r="AQ15" s="55"/>
      <c r="AR15" s="58"/>
      <c r="AS15" s="58"/>
      <c r="AT15" s="54"/>
      <c r="AU15" s="55"/>
      <c r="AV15" s="58"/>
      <c r="AW15" s="58"/>
      <c r="AX15" s="54"/>
      <c r="AY15" s="55"/>
      <c r="AZ15" s="58"/>
      <c r="BA15" s="60"/>
      <c r="BB15" s="43">
        <f t="shared" si="0"/>
        <v>0</v>
      </c>
    </row>
    <row r="16" spans="1:66" s="44" customFormat="1" ht="15.95" customHeight="1" thickBot="1">
      <c r="A16" s="112" t="s">
        <v>28</v>
      </c>
      <c r="B16" s="114" t="s">
        <v>29</v>
      </c>
      <c r="C16" s="104">
        <f>D16/$D$44</f>
        <v>8.726855613517806E-2</v>
      </c>
      <c r="D16" s="116">
        <v>132526.82</v>
      </c>
      <c r="E16" s="38">
        <f>F16+J16+N16+R16+V16+Z16+AD16+AH16+AL16+AP16+AT16+AX16</f>
        <v>8.7268556135178074E-2</v>
      </c>
      <c r="F16" s="109">
        <f>H16/$D$44</f>
        <v>0</v>
      </c>
      <c r="G16" s="110"/>
      <c r="H16" s="118"/>
      <c r="I16" s="110"/>
      <c r="J16" s="109">
        <f>L16/$D$44</f>
        <v>1.7453711227035613E-2</v>
      </c>
      <c r="K16" s="110"/>
      <c r="L16" s="119">
        <f>D16*0.2</f>
        <v>26505.364000000001</v>
      </c>
      <c r="M16" s="119"/>
      <c r="N16" s="109">
        <f>P16/$D$44</f>
        <v>1.7453711227035613E-2</v>
      </c>
      <c r="O16" s="110"/>
      <c r="P16" s="119">
        <f>D16*0.2</f>
        <v>26505.364000000001</v>
      </c>
      <c r="Q16" s="119"/>
      <c r="R16" s="109">
        <f>T16/$D$44</f>
        <v>1.7453711227035613E-2</v>
      </c>
      <c r="S16" s="110"/>
      <c r="T16" s="119">
        <f>D16*0.2</f>
        <v>26505.364000000001</v>
      </c>
      <c r="U16" s="119"/>
      <c r="V16" s="109">
        <f>X16/$D$44</f>
        <v>2.6180566840553417E-2</v>
      </c>
      <c r="W16" s="110"/>
      <c r="X16" s="108">
        <f>D16*0.3</f>
        <v>39758.046000000002</v>
      </c>
      <c r="Y16" s="108"/>
      <c r="Z16" s="109">
        <f>AB16/$D$44</f>
        <v>8.7268556135178064E-3</v>
      </c>
      <c r="AA16" s="110"/>
      <c r="AB16" s="108">
        <f>D16*0.1</f>
        <v>13252.682000000001</v>
      </c>
      <c r="AC16" s="108"/>
      <c r="AD16" s="109">
        <f>AF16/$D$44</f>
        <v>0</v>
      </c>
      <c r="AE16" s="110"/>
      <c r="AF16" s="108"/>
      <c r="AG16" s="108"/>
      <c r="AH16" s="109">
        <f>AJ16/$D$44</f>
        <v>0</v>
      </c>
      <c r="AI16" s="110"/>
      <c r="AJ16" s="108"/>
      <c r="AK16" s="108"/>
      <c r="AL16" s="109">
        <f>AN16/$D$44</f>
        <v>0</v>
      </c>
      <c r="AM16" s="110"/>
      <c r="AN16" s="108"/>
      <c r="AO16" s="108"/>
      <c r="AP16" s="109">
        <f>AR16/$D$44</f>
        <v>0</v>
      </c>
      <c r="AQ16" s="110"/>
      <c r="AR16" s="108"/>
      <c r="AS16" s="108"/>
      <c r="AT16" s="109">
        <f>AV16/$D$44</f>
        <v>0</v>
      </c>
      <c r="AU16" s="110"/>
      <c r="AV16" s="108"/>
      <c r="AW16" s="108"/>
      <c r="AX16" s="109">
        <f>AZ16/$D$44</f>
        <v>0</v>
      </c>
      <c r="AY16" s="110"/>
      <c r="AZ16" s="108"/>
      <c r="BA16" s="111"/>
      <c r="BB16" s="43">
        <f t="shared" si="0"/>
        <v>132526.82</v>
      </c>
      <c r="BC16" s="43">
        <f>BB16-D16</f>
        <v>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</row>
    <row r="17" spans="1:66" ht="14.25" customHeight="1" thickBot="1">
      <c r="A17" s="113"/>
      <c r="B17" s="115"/>
      <c r="C17" s="105"/>
      <c r="D17" s="117"/>
      <c r="E17" s="38"/>
      <c r="F17" s="54"/>
      <c r="G17" s="55"/>
      <c r="H17" s="55"/>
      <c r="I17" s="55"/>
      <c r="J17" s="45"/>
      <c r="K17" s="46"/>
      <c r="L17" s="61"/>
      <c r="M17" s="62"/>
      <c r="N17" s="45"/>
      <c r="O17" s="46"/>
      <c r="P17" s="49"/>
      <c r="Q17" s="49"/>
      <c r="R17" s="48"/>
      <c r="S17" s="47"/>
      <c r="T17" s="49"/>
      <c r="U17" s="50"/>
      <c r="V17" s="45"/>
      <c r="W17" s="46"/>
      <c r="X17" s="51"/>
      <c r="Y17" s="51"/>
      <c r="Z17" s="45"/>
      <c r="AA17" s="46"/>
      <c r="AB17" s="51"/>
      <c r="AC17" s="51"/>
      <c r="AD17" s="54"/>
      <c r="AE17" s="55"/>
      <c r="AF17" s="58"/>
      <c r="AG17" s="58"/>
      <c r="AH17" s="54"/>
      <c r="AI17" s="55"/>
      <c r="AJ17" s="58"/>
      <c r="AK17" s="59"/>
      <c r="AL17" s="54"/>
      <c r="AM17" s="55"/>
      <c r="AN17" s="58"/>
      <c r="AO17" s="58"/>
      <c r="AP17" s="54"/>
      <c r="AQ17" s="55"/>
      <c r="AR17" s="58"/>
      <c r="AS17" s="58"/>
      <c r="AT17" s="54"/>
      <c r="AU17" s="55"/>
      <c r="AV17" s="58"/>
      <c r="AW17" s="58"/>
      <c r="AX17" s="54"/>
      <c r="AY17" s="55"/>
      <c r="AZ17" s="58"/>
      <c r="BA17" s="60"/>
      <c r="BB17" s="43">
        <f t="shared" si="0"/>
        <v>0</v>
      </c>
    </row>
    <row r="18" spans="1:66" s="44" customFormat="1" ht="15.95" customHeight="1" thickBot="1">
      <c r="A18" s="112" t="s">
        <v>30</v>
      </c>
      <c r="B18" s="114" t="s">
        <v>31</v>
      </c>
      <c r="C18" s="104">
        <f>D18/$D$44</f>
        <v>2.4003300757339086E-2</v>
      </c>
      <c r="D18" s="116">
        <f>[2]Planilha!H47</f>
        <v>36451.630000000005</v>
      </c>
      <c r="E18" s="38">
        <f>F18+J18+N18+R18+V18+Z18+AD18+AH18+AL18+AP18+AT18+AX18</f>
        <v>2.4003300757339086E-2</v>
      </c>
      <c r="F18" s="109">
        <f>H18/$D$44</f>
        <v>0</v>
      </c>
      <c r="G18" s="110"/>
      <c r="H18" s="118"/>
      <c r="I18" s="110"/>
      <c r="J18" s="109">
        <f>L18/$D$44</f>
        <v>0</v>
      </c>
      <c r="K18" s="110"/>
      <c r="L18" s="119"/>
      <c r="M18" s="119"/>
      <c r="N18" s="109">
        <f>P18/$D$44</f>
        <v>2.4003300757339087E-3</v>
      </c>
      <c r="O18" s="110"/>
      <c r="P18" s="119">
        <f>D18*0.1</f>
        <v>3645.1630000000005</v>
      </c>
      <c r="Q18" s="119"/>
      <c r="R18" s="109">
        <f>T18/$D$44</f>
        <v>2.4003300757339087E-3</v>
      </c>
      <c r="S18" s="110"/>
      <c r="T18" s="119">
        <f>D18*0.1</f>
        <v>3645.1630000000005</v>
      </c>
      <c r="U18" s="119"/>
      <c r="V18" s="109">
        <f>X18/$D$44</f>
        <v>9.6013203029356349E-3</v>
      </c>
      <c r="W18" s="110"/>
      <c r="X18" s="108">
        <f>D18*0.4</f>
        <v>14580.652000000002</v>
      </c>
      <c r="Y18" s="108"/>
      <c r="Z18" s="109">
        <f>AB18/$D$44</f>
        <v>4.8006601514678175E-3</v>
      </c>
      <c r="AA18" s="110"/>
      <c r="AB18" s="108">
        <f>D18*0.2</f>
        <v>7290.3260000000009</v>
      </c>
      <c r="AC18" s="108"/>
      <c r="AD18" s="109">
        <f>AF18/$D$44</f>
        <v>4.8006601514678175E-3</v>
      </c>
      <c r="AE18" s="110"/>
      <c r="AF18" s="108">
        <f>D18*0.2</f>
        <v>7290.3260000000009</v>
      </c>
      <c r="AG18" s="108"/>
      <c r="AH18" s="109">
        <f>AJ18/$D$44</f>
        <v>0</v>
      </c>
      <c r="AI18" s="110"/>
      <c r="AJ18" s="108"/>
      <c r="AK18" s="108"/>
      <c r="AL18" s="109">
        <f>AN18/$D$44</f>
        <v>0</v>
      </c>
      <c r="AM18" s="110"/>
      <c r="AN18" s="108"/>
      <c r="AO18" s="108"/>
      <c r="AP18" s="109">
        <f>AR18/$D$44</f>
        <v>0</v>
      </c>
      <c r="AQ18" s="110"/>
      <c r="AR18" s="108"/>
      <c r="AS18" s="108"/>
      <c r="AT18" s="109">
        <f>AV18/$D$44</f>
        <v>0</v>
      </c>
      <c r="AU18" s="110"/>
      <c r="AV18" s="108"/>
      <c r="AW18" s="108"/>
      <c r="AX18" s="109">
        <f>AZ18/$D$44</f>
        <v>0</v>
      </c>
      <c r="AY18" s="110"/>
      <c r="AZ18" s="108"/>
      <c r="BA18" s="111"/>
      <c r="BB18" s="43">
        <f t="shared" si="0"/>
        <v>36451.630000000005</v>
      </c>
      <c r="BC18" s="43">
        <f>BB18-D18</f>
        <v>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</row>
    <row r="19" spans="1:66" ht="12.75" thickBot="1">
      <c r="A19" s="113"/>
      <c r="B19" s="115"/>
      <c r="C19" s="105"/>
      <c r="D19" s="117"/>
      <c r="E19" s="38"/>
      <c r="F19" s="54"/>
      <c r="G19" s="55"/>
      <c r="H19" s="55"/>
      <c r="I19" s="55"/>
      <c r="J19" s="54"/>
      <c r="K19" s="55"/>
      <c r="L19" s="56"/>
      <c r="M19" s="57"/>
      <c r="N19" s="45"/>
      <c r="O19" s="46"/>
      <c r="P19" s="49"/>
      <c r="Q19" s="49"/>
      <c r="R19" s="45"/>
      <c r="S19" s="46"/>
      <c r="T19" s="49"/>
      <c r="U19" s="50"/>
      <c r="V19" s="45"/>
      <c r="W19" s="46"/>
      <c r="X19" s="51"/>
      <c r="Y19" s="51"/>
      <c r="Z19" s="45"/>
      <c r="AA19" s="46"/>
      <c r="AB19" s="51"/>
      <c r="AC19" s="51"/>
      <c r="AD19" s="48"/>
      <c r="AE19" s="47"/>
      <c r="AF19" s="51"/>
      <c r="AG19" s="51"/>
      <c r="AH19" s="54"/>
      <c r="AI19" s="55"/>
      <c r="AJ19" s="58"/>
      <c r="AK19" s="59"/>
      <c r="AL19" s="54"/>
      <c r="AM19" s="55"/>
      <c r="AN19" s="58"/>
      <c r="AO19" s="58"/>
      <c r="AP19" s="54"/>
      <c r="AQ19" s="55"/>
      <c r="AR19" s="58"/>
      <c r="AS19" s="58"/>
      <c r="AT19" s="54"/>
      <c r="AU19" s="55"/>
      <c r="AV19" s="58"/>
      <c r="AW19" s="58"/>
      <c r="AX19" s="54"/>
      <c r="AY19" s="55"/>
      <c r="AZ19" s="58"/>
      <c r="BA19" s="60"/>
      <c r="BB19" s="43">
        <f t="shared" si="0"/>
        <v>0</v>
      </c>
    </row>
    <row r="20" spans="1:66" s="44" customFormat="1" ht="15.95" customHeight="1" thickBot="1">
      <c r="A20" s="112" t="s">
        <v>32</v>
      </c>
      <c r="B20" s="114" t="s">
        <v>33</v>
      </c>
      <c r="C20" s="104">
        <f>D20/$D$44</f>
        <v>3.9400146868608821E-2</v>
      </c>
      <c r="D20" s="116">
        <v>59833.42</v>
      </c>
      <c r="E20" s="38">
        <f>F20+J20+N20+R20+V20+Z20+AD20+AH20+AL20+AP20+AT20+AX20</f>
        <v>3.9400146868608821E-2</v>
      </c>
      <c r="F20" s="109">
        <f>H20/$D$44</f>
        <v>0</v>
      </c>
      <c r="G20" s="110"/>
      <c r="H20" s="118"/>
      <c r="I20" s="110"/>
      <c r="J20" s="109">
        <f>L20/$D$44</f>
        <v>0</v>
      </c>
      <c r="K20" s="110"/>
      <c r="L20" s="119"/>
      <c r="M20" s="119"/>
      <c r="N20" s="109">
        <f>P20/$D$44</f>
        <v>1.9700073434304414E-3</v>
      </c>
      <c r="O20" s="110"/>
      <c r="P20" s="119">
        <f>$D$20*0.05</f>
        <v>2991.6710000000003</v>
      </c>
      <c r="Q20" s="119"/>
      <c r="R20" s="109">
        <f>T20/$D$44</f>
        <v>1.9700073434304414E-3</v>
      </c>
      <c r="S20" s="110"/>
      <c r="T20" s="147">
        <f>0.05*D20</f>
        <v>2991.6710000000003</v>
      </c>
      <c r="U20" s="148"/>
      <c r="V20" s="109">
        <f>X20/$D$44</f>
        <v>9.8500367171522052E-3</v>
      </c>
      <c r="W20" s="110"/>
      <c r="X20" s="108">
        <f>D20*0.25</f>
        <v>14958.355</v>
      </c>
      <c r="Y20" s="108"/>
      <c r="Z20" s="109">
        <f>AB20/$D$44</f>
        <v>5.9100220302913224E-3</v>
      </c>
      <c r="AA20" s="110"/>
      <c r="AB20" s="108">
        <f>D20*0.15</f>
        <v>8975.012999999999</v>
      </c>
      <c r="AC20" s="108"/>
      <c r="AD20" s="109">
        <f>AF20/$D$44</f>
        <v>3.9400146868608828E-3</v>
      </c>
      <c r="AE20" s="110"/>
      <c r="AF20" s="108">
        <f>D20*0.1</f>
        <v>5983.3420000000006</v>
      </c>
      <c r="AG20" s="108"/>
      <c r="AH20" s="109">
        <f>AJ20/$D$44</f>
        <v>3.9400146868608828E-3</v>
      </c>
      <c r="AI20" s="110"/>
      <c r="AJ20" s="108">
        <f>D20*0.1</f>
        <v>5983.3420000000006</v>
      </c>
      <c r="AK20" s="108"/>
      <c r="AL20" s="109">
        <f>AN20/$D$44</f>
        <v>3.9400146868608828E-3</v>
      </c>
      <c r="AM20" s="110"/>
      <c r="AN20" s="108">
        <f>D20*0.1</f>
        <v>5983.3420000000006</v>
      </c>
      <c r="AO20" s="108"/>
      <c r="AP20" s="109">
        <f>AR20/$D$44</f>
        <v>3.9400146868608828E-3</v>
      </c>
      <c r="AQ20" s="110"/>
      <c r="AR20" s="108">
        <f>0.1*D20</f>
        <v>5983.3420000000006</v>
      </c>
      <c r="AS20" s="108"/>
      <c r="AT20" s="109">
        <f>AV20/$D$44</f>
        <v>3.9400146868608828E-3</v>
      </c>
      <c r="AU20" s="110"/>
      <c r="AV20" s="108">
        <f>D20*0.1</f>
        <v>5983.3420000000006</v>
      </c>
      <c r="AW20" s="108"/>
      <c r="AX20" s="109">
        <f>AZ20/$D$44</f>
        <v>0</v>
      </c>
      <c r="AY20" s="110"/>
      <c r="AZ20" s="108"/>
      <c r="BA20" s="111"/>
      <c r="BB20" s="43">
        <f t="shared" si="0"/>
        <v>59833.420000000013</v>
      </c>
      <c r="BC20" s="43">
        <f>BB20-D20</f>
        <v>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</row>
    <row r="21" spans="1:66" ht="12.75" thickBot="1">
      <c r="A21" s="113"/>
      <c r="B21" s="115"/>
      <c r="C21" s="105"/>
      <c r="D21" s="117"/>
      <c r="E21" s="38"/>
      <c r="F21" s="54"/>
      <c r="G21" s="55"/>
      <c r="H21" s="55"/>
      <c r="I21" s="55"/>
      <c r="J21" s="54"/>
      <c r="K21" s="55"/>
      <c r="L21" s="56"/>
      <c r="M21" s="57"/>
      <c r="N21" s="45"/>
      <c r="O21" s="46"/>
      <c r="P21" s="49"/>
      <c r="Q21" s="49"/>
      <c r="R21" s="48"/>
      <c r="S21" s="47"/>
      <c r="T21" s="49"/>
      <c r="U21" s="50"/>
      <c r="V21" s="45"/>
      <c r="W21" s="46"/>
      <c r="X21" s="51"/>
      <c r="Y21" s="51"/>
      <c r="Z21" s="45"/>
      <c r="AA21" s="46"/>
      <c r="AB21" s="51"/>
      <c r="AC21" s="51"/>
      <c r="AD21" s="45"/>
      <c r="AE21" s="46"/>
      <c r="AF21" s="51"/>
      <c r="AG21" s="51"/>
      <c r="AH21" s="45"/>
      <c r="AI21" s="46"/>
      <c r="AJ21" s="51"/>
      <c r="AK21" s="52"/>
      <c r="AL21" s="45"/>
      <c r="AM21" s="46"/>
      <c r="AN21" s="51"/>
      <c r="AO21" s="51"/>
      <c r="AP21" s="48"/>
      <c r="AQ21" s="47"/>
      <c r="AR21" s="51"/>
      <c r="AS21" s="51"/>
      <c r="AT21" s="48"/>
      <c r="AU21" s="47"/>
      <c r="AV21" s="51"/>
      <c r="AW21" s="51"/>
      <c r="AX21" s="54"/>
      <c r="AY21" s="55"/>
      <c r="AZ21" s="58"/>
      <c r="BA21" s="60"/>
      <c r="BB21" s="43">
        <f t="shared" si="0"/>
        <v>0</v>
      </c>
    </row>
    <row r="22" spans="1:66" s="44" customFormat="1" ht="15.95" customHeight="1" thickBot="1">
      <c r="A22" s="112" t="s">
        <v>34</v>
      </c>
      <c r="B22" s="114" t="s">
        <v>35</v>
      </c>
      <c r="C22" s="104">
        <f>D22/$D$44</f>
        <v>0.19424657587647998</v>
      </c>
      <c r="D22" s="116">
        <v>294984.61</v>
      </c>
      <c r="E22" s="38">
        <f>F22+J22+N22+R22+V22+Z22+AD22+AH22+AL22+AP22+AT22+AX22</f>
        <v>0.19424657587647998</v>
      </c>
      <c r="F22" s="109">
        <f>H22/$D$44</f>
        <v>0</v>
      </c>
      <c r="G22" s="110"/>
      <c r="H22" s="118"/>
      <c r="I22" s="110"/>
      <c r="J22" s="109">
        <f>L22/$D$44</f>
        <v>0</v>
      </c>
      <c r="K22" s="110"/>
      <c r="L22" s="119"/>
      <c r="M22" s="119"/>
      <c r="N22" s="109">
        <f>P22/$D$44</f>
        <v>0</v>
      </c>
      <c r="O22" s="110"/>
      <c r="P22" s="119"/>
      <c r="Q22" s="119"/>
      <c r="R22" s="109">
        <f>T22/$D$44</f>
        <v>0</v>
      </c>
      <c r="S22" s="110"/>
      <c r="T22" s="119"/>
      <c r="U22" s="119"/>
      <c r="V22" s="109">
        <f>X22/$D$44</f>
        <v>0</v>
      </c>
      <c r="W22" s="110"/>
      <c r="X22" s="108"/>
      <c r="Y22" s="108"/>
      <c r="Z22" s="109">
        <f>AB22/$D$44</f>
        <v>0</v>
      </c>
      <c r="AA22" s="110"/>
      <c r="AB22" s="108"/>
      <c r="AC22" s="108"/>
      <c r="AD22" s="109">
        <f>AF22/$D$44</f>
        <v>9.7123287938239988E-3</v>
      </c>
      <c r="AE22" s="110"/>
      <c r="AF22" s="108">
        <f>D22*0.05</f>
        <v>14749.2305</v>
      </c>
      <c r="AG22" s="108"/>
      <c r="AH22" s="109">
        <f>AJ22/$D$44</f>
        <v>6.7986301556767992E-2</v>
      </c>
      <c r="AI22" s="110"/>
      <c r="AJ22" s="108">
        <f>D22*0.35</f>
        <v>103244.61349999999</v>
      </c>
      <c r="AK22" s="108"/>
      <c r="AL22" s="109">
        <f>AN22/$D$44</f>
        <v>7.7698630350591991E-2</v>
      </c>
      <c r="AM22" s="110"/>
      <c r="AN22" s="108">
        <f>D22*0.4</f>
        <v>117993.844</v>
      </c>
      <c r="AO22" s="108"/>
      <c r="AP22" s="109">
        <f>AR22/$D$44</f>
        <v>1.9424657587647998E-2</v>
      </c>
      <c r="AQ22" s="110"/>
      <c r="AR22" s="108">
        <f>D22*0.1</f>
        <v>29498.460999999999</v>
      </c>
      <c r="AS22" s="108"/>
      <c r="AT22" s="109">
        <f>AV22/$D$44</f>
        <v>9.7123287938239988E-3</v>
      </c>
      <c r="AU22" s="110"/>
      <c r="AV22" s="108">
        <f>D22*0.05</f>
        <v>14749.2305</v>
      </c>
      <c r="AW22" s="108"/>
      <c r="AX22" s="109">
        <f>AZ22/$D$44</f>
        <v>9.7123287938239988E-3</v>
      </c>
      <c r="AY22" s="110"/>
      <c r="AZ22" s="108">
        <f>D22*0.05</f>
        <v>14749.2305</v>
      </c>
      <c r="BA22" s="111"/>
      <c r="BB22" s="43">
        <f t="shared" si="0"/>
        <v>294984.61</v>
      </c>
      <c r="BC22" s="43">
        <f>BB22-D22</f>
        <v>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</row>
    <row r="23" spans="1:66" ht="14.25" customHeight="1" thickBot="1">
      <c r="A23" s="113"/>
      <c r="B23" s="115"/>
      <c r="C23" s="105"/>
      <c r="D23" s="117"/>
      <c r="E23" s="38"/>
      <c r="F23" s="54"/>
      <c r="G23" s="55"/>
      <c r="H23" s="55"/>
      <c r="I23" s="55"/>
      <c r="J23" s="54"/>
      <c r="K23" s="55"/>
      <c r="L23" s="56"/>
      <c r="M23" s="57"/>
      <c r="N23" s="54"/>
      <c r="O23" s="55"/>
      <c r="P23" s="56"/>
      <c r="Q23" s="56"/>
      <c r="R23" s="54"/>
      <c r="S23" s="55"/>
      <c r="T23" s="56"/>
      <c r="U23" s="57"/>
      <c r="V23" s="54"/>
      <c r="W23" s="55"/>
      <c r="X23" s="58"/>
      <c r="Y23" s="58"/>
      <c r="Z23" s="54"/>
      <c r="AA23" s="55"/>
      <c r="AB23" s="58"/>
      <c r="AC23" s="58"/>
      <c r="AD23" s="45"/>
      <c r="AE23" s="46"/>
      <c r="AF23" s="51"/>
      <c r="AG23" s="51"/>
      <c r="AH23" s="45"/>
      <c r="AI23" s="46"/>
      <c r="AJ23" s="51"/>
      <c r="AK23" s="52"/>
      <c r="AL23" s="45"/>
      <c r="AM23" s="46"/>
      <c r="AN23" s="51"/>
      <c r="AO23" s="51"/>
      <c r="AP23" s="45"/>
      <c r="AQ23" s="47"/>
      <c r="AR23" s="51"/>
      <c r="AS23" s="51"/>
      <c r="AT23" s="45"/>
      <c r="AU23" s="46"/>
      <c r="AV23" s="51"/>
      <c r="AW23" s="51"/>
      <c r="AX23" s="45"/>
      <c r="AY23" s="46"/>
      <c r="AZ23" s="51"/>
      <c r="BA23" s="53"/>
      <c r="BB23" s="43">
        <f t="shared" si="0"/>
        <v>0</v>
      </c>
    </row>
    <row r="24" spans="1:66" s="44" customFormat="1" ht="15.95" customHeight="1" thickBot="1">
      <c r="A24" s="112" t="s">
        <v>36</v>
      </c>
      <c r="B24" s="114" t="s">
        <v>37</v>
      </c>
      <c r="C24" s="104">
        <f>D24/$D$44</f>
        <v>0.16171964626630106</v>
      </c>
      <c r="D24" s="116">
        <f>[2]Planilha!H311</f>
        <v>245588.92</v>
      </c>
      <c r="E24" s="38">
        <f>F24+J24+N24+R24+V24+Z24+AD24+AH24+AL24+AP24+AT24+AX24</f>
        <v>0.16171964626630106</v>
      </c>
      <c r="F24" s="109">
        <f>H24/$D$44</f>
        <v>0</v>
      </c>
      <c r="G24" s="110"/>
      <c r="H24" s="118"/>
      <c r="I24" s="110"/>
      <c r="J24" s="109">
        <f>L24/$D$44</f>
        <v>0</v>
      </c>
      <c r="K24" s="110"/>
      <c r="L24" s="119"/>
      <c r="M24" s="119"/>
      <c r="N24" s="109">
        <f>P24/$D$44</f>
        <v>0</v>
      </c>
      <c r="O24" s="110"/>
      <c r="P24" s="119"/>
      <c r="Q24" s="119"/>
      <c r="R24" s="109">
        <f>T24/$D$44</f>
        <v>0</v>
      </c>
      <c r="S24" s="110"/>
      <c r="T24" s="119"/>
      <c r="U24" s="119"/>
      <c r="V24" s="109">
        <f>X24/$D$44</f>
        <v>0</v>
      </c>
      <c r="W24" s="110"/>
      <c r="X24" s="108"/>
      <c r="Y24" s="108"/>
      <c r="Z24" s="109">
        <f>AB24/$D$44</f>
        <v>0</v>
      </c>
      <c r="AA24" s="110"/>
      <c r="AB24" s="108"/>
      <c r="AC24" s="108"/>
      <c r="AD24" s="109">
        <f>AF24/$D$44</f>
        <v>0</v>
      </c>
      <c r="AE24" s="110"/>
      <c r="AF24" s="108"/>
      <c r="AG24" s="108"/>
      <c r="AH24" s="109">
        <f>AJ24/$D$44</f>
        <v>0</v>
      </c>
      <c r="AI24" s="110"/>
      <c r="AJ24" s="108"/>
      <c r="AK24" s="108"/>
      <c r="AL24" s="109">
        <f>AN24/$D$44</f>
        <v>0</v>
      </c>
      <c r="AM24" s="110"/>
      <c r="AN24" s="108"/>
      <c r="AO24" s="108"/>
      <c r="AP24" s="109">
        <f>AR24/$D$44</f>
        <v>0</v>
      </c>
      <c r="AQ24" s="110"/>
      <c r="AR24" s="108"/>
      <c r="AS24" s="108"/>
      <c r="AT24" s="109">
        <f>AV24/$D$44</f>
        <v>8.085982313315053E-2</v>
      </c>
      <c r="AU24" s="110"/>
      <c r="AV24" s="108">
        <f>D24*0.5</f>
        <v>122794.46</v>
      </c>
      <c r="AW24" s="108"/>
      <c r="AX24" s="109">
        <f>AZ24/$D$44</f>
        <v>8.085982313315053E-2</v>
      </c>
      <c r="AY24" s="110"/>
      <c r="AZ24" s="108">
        <f>D24*0.5</f>
        <v>122794.46</v>
      </c>
      <c r="BA24" s="111"/>
      <c r="BB24" s="43">
        <f t="shared" si="0"/>
        <v>245588.92</v>
      </c>
      <c r="BC24" s="43">
        <f>BB24-D24</f>
        <v>0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</row>
    <row r="25" spans="1:66" ht="15" customHeight="1" thickBot="1">
      <c r="A25" s="113"/>
      <c r="B25" s="115"/>
      <c r="C25" s="105"/>
      <c r="D25" s="117"/>
      <c r="E25" s="38"/>
      <c r="F25" s="54"/>
      <c r="G25" s="55"/>
      <c r="H25" s="55"/>
      <c r="I25" s="55"/>
      <c r="J25" s="54"/>
      <c r="K25" s="55"/>
      <c r="L25" s="56"/>
      <c r="M25" s="57"/>
      <c r="N25" s="54"/>
      <c r="O25" s="55"/>
      <c r="P25" s="56"/>
      <c r="Q25" s="56"/>
      <c r="R25" s="54"/>
      <c r="S25" s="55"/>
      <c r="T25" s="56"/>
      <c r="U25" s="57"/>
      <c r="V25" s="54"/>
      <c r="W25" s="55"/>
      <c r="X25" s="58"/>
      <c r="Y25" s="58"/>
      <c r="Z25" s="54"/>
      <c r="AA25" s="55"/>
      <c r="AB25" s="58"/>
      <c r="AC25" s="58"/>
      <c r="AD25" s="54"/>
      <c r="AE25" s="55"/>
      <c r="AF25" s="58"/>
      <c r="AG25" s="58"/>
      <c r="AH25" s="54"/>
      <c r="AI25" s="55"/>
      <c r="AJ25" s="58"/>
      <c r="AK25" s="59"/>
      <c r="AL25" s="54"/>
      <c r="AM25" s="55"/>
      <c r="AN25" s="58"/>
      <c r="AO25" s="58"/>
      <c r="AP25" s="54"/>
      <c r="AQ25" s="55"/>
      <c r="AR25" s="58"/>
      <c r="AS25" s="58"/>
      <c r="AT25" s="45"/>
      <c r="AU25" s="46"/>
      <c r="AV25" s="51"/>
      <c r="AW25" s="51"/>
      <c r="AX25" s="45"/>
      <c r="AY25" s="46"/>
      <c r="AZ25" s="51"/>
      <c r="BA25" s="53"/>
      <c r="BB25" s="43">
        <f t="shared" si="0"/>
        <v>0</v>
      </c>
    </row>
    <row r="26" spans="1:66" s="44" customFormat="1" ht="15.95" customHeight="1" thickBot="1">
      <c r="A26" s="112" t="s">
        <v>38</v>
      </c>
      <c r="B26" s="114" t="s">
        <v>39</v>
      </c>
      <c r="C26" s="104">
        <f>D26/$D$44</f>
        <v>0.21861033806817928</v>
      </c>
      <c r="D26" s="116">
        <v>331983.64</v>
      </c>
      <c r="E26" s="38">
        <f>F26+J26+N26+R26+V26+Z26+AD26+AH26+AL26+AP26+AT26+AX26</f>
        <v>0.21861033806817928</v>
      </c>
      <c r="F26" s="109">
        <f>H26/$D$44</f>
        <v>0</v>
      </c>
      <c r="G26" s="110"/>
      <c r="H26" s="118"/>
      <c r="I26" s="110"/>
      <c r="J26" s="109">
        <f>L26/$D$44</f>
        <v>0</v>
      </c>
      <c r="K26" s="110"/>
      <c r="L26" s="119"/>
      <c r="M26" s="119"/>
      <c r="N26" s="109">
        <f>P26/$D$44</f>
        <v>0</v>
      </c>
      <c r="O26" s="110"/>
      <c r="P26" s="119"/>
      <c r="Q26" s="119"/>
      <c r="R26" s="109">
        <f>T26/$D$44</f>
        <v>0</v>
      </c>
      <c r="S26" s="110"/>
      <c r="T26" s="119"/>
      <c r="U26" s="119"/>
      <c r="V26" s="109">
        <f>X26/$D$44</f>
        <v>2.1861033806817927E-2</v>
      </c>
      <c r="W26" s="110"/>
      <c r="X26" s="108">
        <f>D26*0.1</f>
        <v>33198.364000000001</v>
      </c>
      <c r="Y26" s="108"/>
      <c r="Z26" s="109">
        <f>AB26/$D$44</f>
        <v>4.3722067613635854E-2</v>
      </c>
      <c r="AA26" s="110"/>
      <c r="AB26" s="108">
        <f>D26*0.2</f>
        <v>66396.728000000003</v>
      </c>
      <c r="AC26" s="108"/>
      <c r="AD26" s="109">
        <f>AF26/$D$44</f>
        <v>6.5583101420453788E-2</v>
      </c>
      <c r="AE26" s="110"/>
      <c r="AF26" s="108">
        <f>D26*0.3</f>
        <v>99595.092000000004</v>
      </c>
      <c r="AG26" s="108"/>
      <c r="AH26" s="109">
        <f>AJ26/$D$44</f>
        <v>5.4652584517044821E-2</v>
      </c>
      <c r="AI26" s="110"/>
      <c r="AJ26" s="108">
        <f>D26*0.25</f>
        <v>82995.91</v>
      </c>
      <c r="AK26" s="108"/>
      <c r="AL26" s="109">
        <f>AN26/$D$44</f>
        <v>1.0930516903408963E-2</v>
      </c>
      <c r="AM26" s="110"/>
      <c r="AN26" s="108">
        <f>D26*0.05</f>
        <v>16599.182000000001</v>
      </c>
      <c r="AO26" s="108"/>
      <c r="AP26" s="109">
        <f>AR26/$D$44</f>
        <v>1.0930516903408963E-2</v>
      </c>
      <c r="AQ26" s="110"/>
      <c r="AR26" s="108">
        <f>D26*0.05</f>
        <v>16599.182000000001</v>
      </c>
      <c r="AS26" s="108"/>
      <c r="AT26" s="109">
        <f>AV26/$D$44</f>
        <v>1.0930516903408963E-2</v>
      </c>
      <c r="AU26" s="110"/>
      <c r="AV26" s="108">
        <f>D26*0.05</f>
        <v>16599.182000000001</v>
      </c>
      <c r="AW26" s="108"/>
      <c r="AX26" s="109">
        <f>AZ26/$D$44</f>
        <v>0</v>
      </c>
      <c r="AY26" s="110"/>
      <c r="AZ26" s="108"/>
      <c r="BA26" s="111"/>
      <c r="BB26" s="43">
        <f t="shared" si="0"/>
        <v>331983.64000000013</v>
      </c>
      <c r="BC26" s="43">
        <f>BB26-D26</f>
        <v>0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66" ht="12.75" customHeight="1" thickBot="1">
      <c r="A27" s="113"/>
      <c r="B27" s="115"/>
      <c r="C27" s="105"/>
      <c r="D27" s="117"/>
      <c r="E27" s="38"/>
      <c r="F27" s="54"/>
      <c r="G27" s="55"/>
      <c r="H27" s="55"/>
      <c r="I27" s="55"/>
      <c r="J27" s="54"/>
      <c r="K27" s="55"/>
      <c r="L27" s="56"/>
      <c r="M27" s="57"/>
      <c r="N27" s="54"/>
      <c r="O27" s="55"/>
      <c r="P27" s="56"/>
      <c r="Q27" s="56"/>
      <c r="R27" s="54"/>
      <c r="S27" s="55"/>
      <c r="T27" s="56"/>
      <c r="U27" s="57"/>
      <c r="V27" s="45"/>
      <c r="W27" s="46"/>
      <c r="X27" s="51"/>
      <c r="Y27" s="51"/>
      <c r="Z27" s="45"/>
      <c r="AA27" s="46"/>
      <c r="AB27" s="51"/>
      <c r="AC27" s="51"/>
      <c r="AD27" s="45"/>
      <c r="AE27" s="46"/>
      <c r="AF27" s="51"/>
      <c r="AG27" s="51"/>
      <c r="AH27" s="45"/>
      <c r="AI27" s="46"/>
      <c r="AJ27" s="51"/>
      <c r="AK27" s="52"/>
      <c r="AL27" s="45"/>
      <c r="AM27" s="46"/>
      <c r="AN27" s="51"/>
      <c r="AO27" s="51"/>
      <c r="AP27" s="45"/>
      <c r="AQ27" s="46"/>
      <c r="AR27" s="51"/>
      <c r="AS27" s="51"/>
      <c r="AT27" s="54"/>
      <c r="AU27" s="55"/>
      <c r="AV27" s="58"/>
      <c r="AW27" s="58"/>
      <c r="AX27" s="54"/>
      <c r="AY27" s="55"/>
      <c r="AZ27" s="58"/>
      <c r="BA27" s="60"/>
      <c r="BB27" s="43">
        <f t="shared" si="0"/>
        <v>0</v>
      </c>
    </row>
    <row r="28" spans="1:66" s="44" customFormat="1" ht="15.95" customHeight="1" thickBot="1">
      <c r="A28" s="112" t="s">
        <v>40</v>
      </c>
      <c r="B28" s="114" t="s">
        <v>41</v>
      </c>
      <c r="C28" s="104">
        <f>D28/$D$44</f>
        <v>2.5701539012285359E-2</v>
      </c>
      <c r="D28" s="116">
        <f>[2]Planilha!H352</f>
        <v>39030.590000000004</v>
      </c>
      <c r="E28" s="38">
        <f>F28+J28+N28+R28+V28+Z28+AD28+AH28+AL28+AP28+AT28+AX28</f>
        <v>2.5701539012285359E-2</v>
      </c>
      <c r="F28" s="109">
        <f>H28/$D$44</f>
        <v>0</v>
      </c>
      <c r="G28" s="110"/>
      <c r="H28" s="118"/>
      <c r="I28" s="110"/>
      <c r="J28" s="109">
        <f>L28/$D$44</f>
        <v>0</v>
      </c>
      <c r="K28" s="110"/>
      <c r="L28" s="119"/>
      <c r="M28" s="119"/>
      <c r="N28" s="109">
        <f>P28/$D$44</f>
        <v>0</v>
      </c>
      <c r="O28" s="110"/>
      <c r="P28" s="119"/>
      <c r="Q28" s="119"/>
      <c r="R28" s="109">
        <f>T28/$D$44</f>
        <v>0</v>
      </c>
      <c r="S28" s="110"/>
      <c r="T28" s="119"/>
      <c r="U28" s="119"/>
      <c r="V28" s="109">
        <f>X28/$D$44</f>
        <v>0</v>
      </c>
      <c r="W28" s="110"/>
      <c r="X28" s="108"/>
      <c r="Y28" s="108"/>
      <c r="Z28" s="109">
        <f>AB28/$D$44</f>
        <v>0</v>
      </c>
      <c r="AA28" s="110"/>
      <c r="AB28" s="108"/>
      <c r="AC28" s="108"/>
      <c r="AD28" s="109">
        <f>AF28/$D$44</f>
        <v>0</v>
      </c>
      <c r="AE28" s="110"/>
      <c r="AF28" s="108"/>
      <c r="AG28" s="108"/>
      <c r="AH28" s="109">
        <f>AJ28/$D$44</f>
        <v>1.2850769506142681E-3</v>
      </c>
      <c r="AI28" s="110"/>
      <c r="AJ28" s="108">
        <f>D28*0.05</f>
        <v>1951.5295000000003</v>
      </c>
      <c r="AK28" s="108"/>
      <c r="AL28" s="109">
        <f>AN28/$D$44</f>
        <v>2.5701539012285362E-3</v>
      </c>
      <c r="AM28" s="110"/>
      <c r="AN28" s="108">
        <f>D28*0.1</f>
        <v>3903.0590000000007</v>
      </c>
      <c r="AO28" s="108"/>
      <c r="AP28" s="109">
        <f>AR28/$D$44</f>
        <v>1.0280615604914145E-2</v>
      </c>
      <c r="AQ28" s="110"/>
      <c r="AR28" s="108">
        <f>D28*0.4</f>
        <v>15612.236000000003</v>
      </c>
      <c r="AS28" s="108"/>
      <c r="AT28" s="109">
        <f>AV28/$D$44</f>
        <v>1.0280615604914145E-2</v>
      </c>
      <c r="AU28" s="110"/>
      <c r="AV28" s="108">
        <f>D28*0.4</f>
        <v>15612.236000000003</v>
      </c>
      <c r="AW28" s="108"/>
      <c r="AX28" s="109">
        <f>AZ28/$D$44</f>
        <v>1.2850769506142681E-3</v>
      </c>
      <c r="AY28" s="110"/>
      <c r="AZ28" s="108">
        <f>D28*0.05</f>
        <v>1951.5295000000003</v>
      </c>
      <c r="BA28" s="111"/>
      <c r="BB28" s="43">
        <f t="shared" si="0"/>
        <v>39030.590000000004</v>
      </c>
      <c r="BC28" s="43">
        <f>BB28-D28</f>
        <v>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66" ht="12.75" thickBot="1">
      <c r="A29" s="113"/>
      <c r="B29" s="115"/>
      <c r="C29" s="105"/>
      <c r="D29" s="117"/>
      <c r="E29" s="38"/>
      <c r="F29" s="54"/>
      <c r="G29" s="55"/>
      <c r="H29" s="55"/>
      <c r="I29" s="55"/>
      <c r="J29" s="54"/>
      <c r="K29" s="55"/>
      <c r="L29" s="56"/>
      <c r="M29" s="57"/>
      <c r="N29" s="54"/>
      <c r="O29" s="55"/>
      <c r="P29" s="56"/>
      <c r="Q29" s="56"/>
      <c r="R29" s="54"/>
      <c r="S29" s="55"/>
      <c r="T29" s="56"/>
      <c r="U29" s="57"/>
      <c r="V29" s="54"/>
      <c r="W29" s="55"/>
      <c r="X29" s="58"/>
      <c r="Y29" s="58"/>
      <c r="Z29" s="54"/>
      <c r="AA29" s="55"/>
      <c r="AB29" s="58"/>
      <c r="AC29" s="58"/>
      <c r="AD29" s="54"/>
      <c r="AE29" s="55"/>
      <c r="AF29" s="58"/>
      <c r="AG29" s="58"/>
      <c r="AH29" s="48"/>
      <c r="AI29" s="47"/>
      <c r="AJ29" s="51"/>
      <c r="AK29" s="52"/>
      <c r="AL29" s="48"/>
      <c r="AM29" s="47"/>
      <c r="AN29" s="51"/>
      <c r="AO29" s="51"/>
      <c r="AP29" s="48"/>
      <c r="AQ29" s="47"/>
      <c r="AR29" s="51"/>
      <c r="AS29" s="51"/>
      <c r="AT29" s="48"/>
      <c r="AU29" s="47"/>
      <c r="AV29" s="51"/>
      <c r="AW29" s="51"/>
      <c r="AX29" s="48"/>
      <c r="AY29" s="47"/>
      <c r="AZ29" s="51"/>
      <c r="BA29" s="53"/>
      <c r="BB29" s="43">
        <f t="shared" si="0"/>
        <v>0</v>
      </c>
    </row>
    <row r="30" spans="1:66" s="44" customFormat="1" ht="15.95" customHeight="1" thickBot="1">
      <c r="A30" s="112" t="s">
        <v>42</v>
      </c>
      <c r="B30" s="114" t="s">
        <v>43</v>
      </c>
      <c r="C30" s="104">
        <f>D30/$D$44</f>
        <v>6.1285911200872185E-2</v>
      </c>
      <c r="D30" s="116">
        <v>93069.34</v>
      </c>
      <c r="E30" s="38">
        <f>F30+J30+N30+R30+V30+Z30+AD30+AH30+AL30+AP30+AT30+AX30</f>
        <v>6.1285911200872178E-2</v>
      </c>
      <c r="F30" s="109">
        <f>H30/$D$44</f>
        <v>0</v>
      </c>
      <c r="G30" s="110"/>
      <c r="H30" s="118"/>
      <c r="I30" s="110"/>
      <c r="J30" s="109">
        <f>L30/$D$44</f>
        <v>0</v>
      </c>
      <c r="K30" s="110"/>
      <c r="L30" s="119"/>
      <c r="M30" s="119"/>
      <c r="N30" s="109">
        <f>P30/$D$44</f>
        <v>0</v>
      </c>
      <c r="O30" s="110"/>
      <c r="P30" s="119"/>
      <c r="Q30" s="119"/>
      <c r="R30" s="109">
        <f>T30/$D$44</f>
        <v>0</v>
      </c>
      <c r="S30" s="110"/>
      <c r="T30" s="119"/>
      <c r="U30" s="119"/>
      <c r="V30" s="109">
        <f>X30/$D$44</f>
        <v>0</v>
      </c>
      <c r="W30" s="110"/>
      <c r="X30" s="108"/>
      <c r="Y30" s="108"/>
      <c r="Z30" s="109">
        <f>AB30/$D$44</f>
        <v>0</v>
      </c>
      <c r="AA30" s="110"/>
      <c r="AB30" s="108"/>
      <c r="AC30" s="108"/>
      <c r="AD30" s="109">
        <f>AF30/$D$44</f>
        <v>3.064295560043609E-3</v>
      </c>
      <c r="AE30" s="110"/>
      <c r="AF30" s="108">
        <f>D30*0.05</f>
        <v>4653.4669999999996</v>
      </c>
      <c r="AG30" s="108"/>
      <c r="AH30" s="109">
        <f>AJ30/$D$44</f>
        <v>3.064295560043609E-3</v>
      </c>
      <c r="AI30" s="110"/>
      <c r="AJ30" s="108">
        <f>D30*0.05</f>
        <v>4653.4669999999996</v>
      </c>
      <c r="AK30" s="108"/>
      <c r="AL30" s="109">
        <f>AN30/$D$44</f>
        <v>9.1928866801308275E-3</v>
      </c>
      <c r="AM30" s="110"/>
      <c r="AN30" s="108">
        <f>D30*0.15</f>
        <v>13960.401</v>
      </c>
      <c r="AO30" s="108"/>
      <c r="AP30" s="109">
        <f>AR30/$D$44</f>
        <v>1.8385773360261655E-2</v>
      </c>
      <c r="AQ30" s="110"/>
      <c r="AR30" s="108">
        <f>D30*0.3</f>
        <v>27920.802</v>
      </c>
      <c r="AS30" s="108"/>
      <c r="AT30" s="109">
        <f>AV30/$D$44</f>
        <v>2.1450068920305262E-2</v>
      </c>
      <c r="AU30" s="110"/>
      <c r="AV30" s="108">
        <f>D30*0.35</f>
        <v>32574.268999999997</v>
      </c>
      <c r="AW30" s="108"/>
      <c r="AX30" s="109">
        <f>AZ30/$D$44</f>
        <v>6.128591120087218E-3</v>
      </c>
      <c r="AY30" s="110"/>
      <c r="AZ30" s="108">
        <f>D30*0.1</f>
        <v>9306.9339999999993</v>
      </c>
      <c r="BA30" s="111"/>
      <c r="BB30" s="43">
        <f t="shared" si="0"/>
        <v>93069.34</v>
      </c>
      <c r="BC30" s="43">
        <f>BB30-D30</f>
        <v>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66" ht="12.75" thickBot="1">
      <c r="A31" s="113"/>
      <c r="B31" s="115"/>
      <c r="C31" s="105"/>
      <c r="D31" s="117"/>
      <c r="E31" s="38"/>
      <c r="F31" s="54"/>
      <c r="G31" s="55"/>
      <c r="H31" s="55"/>
      <c r="I31" s="55"/>
      <c r="J31" s="54"/>
      <c r="K31" s="55"/>
      <c r="L31" s="56"/>
      <c r="M31" s="57"/>
      <c r="N31" s="54"/>
      <c r="O31" s="55"/>
      <c r="P31" s="56"/>
      <c r="Q31" s="56"/>
      <c r="R31" s="54"/>
      <c r="S31" s="55"/>
      <c r="T31" s="56"/>
      <c r="U31" s="57"/>
      <c r="V31" s="54"/>
      <c r="W31" s="55"/>
      <c r="X31" s="58"/>
      <c r="Y31" s="58"/>
      <c r="Z31" s="54"/>
      <c r="AA31" s="55"/>
      <c r="AB31" s="58"/>
      <c r="AC31" s="58"/>
      <c r="AD31" s="45"/>
      <c r="AE31" s="46"/>
      <c r="AF31" s="51"/>
      <c r="AG31" s="51"/>
      <c r="AH31" s="48"/>
      <c r="AI31" s="47"/>
      <c r="AJ31" s="51"/>
      <c r="AK31" s="52"/>
      <c r="AL31" s="45"/>
      <c r="AM31" s="46"/>
      <c r="AN31" s="51"/>
      <c r="AO31" s="51"/>
      <c r="AP31" s="45"/>
      <c r="AQ31" s="46"/>
      <c r="AR31" s="51"/>
      <c r="AS31" s="51"/>
      <c r="AT31" s="45"/>
      <c r="AU31" s="46"/>
      <c r="AV31" s="51"/>
      <c r="AW31" s="51"/>
      <c r="AX31" s="48"/>
      <c r="AY31" s="47"/>
      <c r="AZ31" s="51"/>
      <c r="BA31" s="53"/>
      <c r="BB31" s="43">
        <f t="shared" si="0"/>
        <v>0</v>
      </c>
    </row>
    <row r="32" spans="1:66" s="44" customFormat="1" ht="15.95" customHeight="1" thickBot="1">
      <c r="A32" s="112" t="s">
        <v>44</v>
      </c>
      <c r="B32" s="114" t="s">
        <v>45</v>
      </c>
      <c r="C32" s="104">
        <f>D32/$D$44</f>
        <v>2.06906246167134E-2</v>
      </c>
      <c r="D32" s="116">
        <v>31420.97</v>
      </c>
      <c r="E32" s="38">
        <f>F32+J32+N32+R32+V32+Z32+AD32+AH32+AL32+AP32+AT32+AX32</f>
        <v>2.06906246167134E-2</v>
      </c>
      <c r="F32" s="109">
        <f>H32/$D$44</f>
        <v>0</v>
      </c>
      <c r="G32" s="110"/>
      <c r="H32" s="118"/>
      <c r="I32" s="110"/>
      <c r="J32" s="109">
        <f>L32/$D$44</f>
        <v>0</v>
      </c>
      <c r="K32" s="110"/>
      <c r="L32" s="119"/>
      <c r="M32" s="119"/>
      <c r="N32" s="109">
        <f>P32/$D$44</f>
        <v>0</v>
      </c>
      <c r="O32" s="110"/>
      <c r="P32" s="119"/>
      <c r="Q32" s="119"/>
      <c r="R32" s="109">
        <f>T32/$D$44</f>
        <v>0</v>
      </c>
      <c r="S32" s="110"/>
      <c r="T32" s="119"/>
      <c r="U32" s="119"/>
      <c r="V32" s="109">
        <f>X32/$D$44</f>
        <v>0</v>
      </c>
      <c r="W32" s="110"/>
      <c r="X32" s="108"/>
      <c r="Y32" s="108"/>
      <c r="Z32" s="109">
        <f>AB32/$D$44</f>
        <v>0</v>
      </c>
      <c r="AA32" s="110"/>
      <c r="AB32" s="108"/>
      <c r="AC32" s="108"/>
      <c r="AD32" s="109">
        <f>AF32/$D$44</f>
        <v>0</v>
      </c>
      <c r="AE32" s="110"/>
      <c r="AF32" s="108"/>
      <c r="AG32" s="108"/>
      <c r="AH32" s="109">
        <f>AJ32/$D$44</f>
        <v>2.06906246167134E-3</v>
      </c>
      <c r="AI32" s="110"/>
      <c r="AJ32" s="108">
        <f>D32*0.1</f>
        <v>3142.0970000000002</v>
      </c>
      <c r="AK32" s="108"/>
      <c r="AL32" s="109">
        <f>AN32/$D$44</f>
        <v>5.1726561541783501E-3</v>
      </c>
      <c r="AM32" s="110"/>
      <c r="AN32" s="108">
        <f>D32*0.25</f>
        <v>7855.2425000000003</v>
      </c>
      <c r="AO32" s="108"/>
      <c r="AP32" s="109">
        <f>AR32/$D$44</f>
        <v>6.2071873850140192E-3</v>
      </c>
      <c r="AQ32" s="110"/>
      <c r="AR32" s="108">
        <f>D32*0.3</f>
        <v>9426.2909999999993</v>
      </c>
      <c r="AS32" s="108"/>
      <c r="AT32" s="109">
        <f>AV32/$D$44</f>
        <v>6.2071873850140192E-3</v>
      </c>
      <c r="AU32" s="110"/>
      <c r="AV32" s="108">
        <f>D32*0.3</f>
        <v>9426.2909999999993</v>
      </c>
      <c r="AW32" s="108"/>
      <c r="AX32" s="109">
        <f>AZ32/$D$44</f>
        <v>1.03453123083567E-3</v>
      </c>
      <c r="AY32" s="110"/>
      <c r="AZ32" s="108">
        <f>D32*0.05</f>
        <v>1571.0485000000001</v>
      </c>
      <c r="BA32" s="111"/>
      <c r="BB32" s="43">
        <f t="shared" si="0"/>
        <v>31420.969999999998</v>
      </c>
      <c r="BC32" s="43">
        <f>BB32-D32</f>
        <v>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66" ht="12.75" thickBot="1">
      <c r="A33" s="113"/>
      <c r="B33" s="115"/>
      <c r="C33" s="105"/>
      <c r="D33" s="117"/>
      <c r="E33" s="38"/>
      <c r="F33" s="54"/>
      <c r="G33" s="55"/>
      <c r="H33" s="55"/>
      <c r="I33" s="55"/>
      <c r="J33" s="54"/>
      <c r="K33" s="55"/>
      <c r="L33" s="56"/>
      <c r="M33" s="57"/>
      <c r="N33" s="54"/>
      <c r="O33" s="55"/>
      <c r="P33" s="56"/>
      <c r="Q33" s="56"/>
      <c r="R33" s="54"/>
      <c r="S33" s="55"/>
      <c r="T33" s="56"/>
      <c r="U33" s="57"/>
      <c r="V33" s="54"/>
      <c r="W33" s="55"/>
      <c r="X33" s="58"/>
      <c r="Y33" s="58"/>
      <c r="Z33" s="54"/>
      <c r="AA33" s="55"/>
      <c r="AB33" s="58"/>
      <c r="AC33" s="58"/>
      <c r="AD33" s="54"/>
      <c r="AE33" s="55"/>
      <c r="AF33" s="58"/>
      <c r="AG33" s="58"/>
      <c r="AH33" s="45"/>
      <c r="AI33" s="46"/>
      <c r="AJ33" s="51"/>
      <c r="AK33" s="52"/>
      <c r="AL33" s="45"/>
      <c r="AM33" s="46"/>
      <c r="AN33" s="51"/>
      <c r="AO33" s="51"/>
      <c r="AP33" s="45"/>
      <c r="AQ33" s="46"/>
      <c r="AR33" s="51"/>
      <c r="AS33" s="51"/>
      <c r="AT33" s="45"/>
      <c r="AU33" s="46"/>
      <c r="AV33" s="51"/>
      <c r="AW33" s="51"/>
      <c r="AX33" s="45"/>
      <c r="AY33" s="46"/>
      <c r="AZ33" s="51"/>
      <c r="BA33" s="53"/>
      <c r="BB33" s="43">
        <f t="shared" si="0"/>
        <v>0</v>
      </c>
    </row>
    <row r="34" spans="1:66" s="44" customFormat="1" ht="20.45" customHeight="1" thickBot="1">
      <c r="A34" s="112" t="s">
        <v>46</v>
      </c>
      <c r="B34" s="114" t="s">
        <v>47</v>
      </c>
      <c r="C34" s="104">
        <f>D34/$D$44</f>
        <v>1.6967500509973248E-2</v>
      </c>
      <c r="D34" s="116">
        <f>[2]Planilha!H416</f>
        <v>25767</v>
      </c>
      <c r="E34" s="38">
        <f>F34+J34+N34+R34+V34+Z34+AD34+AH34+AL34+AP34+AT34+AX34</f>
        <v>1.6967500509973248E-2</v>
      </c>
      <c r="F34" s="109">
        <f>H34/$D$44</f>
        <v>0</v>
      </c>
      <c r="G34" s="110"/>
      <c r="H34" s="118"/>
      <c r="I34" s="110"/>
      <c r="J34" s="109">
        <f>L34/$D$44</f>
        <v>0</v>
      </c>
      <c r="K34" s="110"/>
      <c r="L34" s="119"/>
      <c r="M34" s="119"/>
      <c r="N34" s="109">
        <f>P34/$D$44</f>
        <v>0</v>
      </c>
      <c r="O34" s="110"/>
      <c r="P34" s="119"/>
      <c r="Q34" s="119"/>
      <c r="R34" s="109">
        <f>T34/$D$44</f>
        <v>0</v>
      </c>
      <c r="S34" s="110"/>
      <c r="T34" s="119"/>
      <c r="U34" s="119"/>
      <c r="V34" s="109">
        <f>X34/$D$44</f>
        <v>0</v>
      </c>
      <c r="W34" s="110"/>
      <c r="X34" s="108"/>
      <c r="Y34" s="108"/>
      <c r="Z34" s="109">
        <f>AB34/$D$44</f>
        <v>0</v>
      </c>
      <c r="AA34" s="110"/>
      <c r="AB34" s="108"/>
      <c r="AC34" s="108"/>
      <c r="AD34" s="109">
        <f>AF34/$D$44</f>
        <v>0</v>
      </c>
      <c r="AE34" s="110"/>
      <c r="AF34" s="108"/>
      <c r="AG34" s="108"/>
      <c r="AH34" s="109">
        <f>AJ34/$D$44</f>
        <v>2.5451250764959871E-3</v>
      </c>
      <c r="AI34" s="110"/>
      <c r="AJ34" s="108">
        <f>D34*0.15</f>
        <v>3865.0499999999997</v>
      </c>
      <c r="AK34" s="108"/>
      <c r="AL34" s="109">
        <f>AN34/$D$44</f>
        <v>1.696750050997325E-3</v>
      </c>
      <c r="AM34" s="110"/>
      <c r="AN34" s="108">
        <f>D34*0.1</f>
        <v>2576.7000000000003</v>
      </c>
      <c r="AO34" s="108"/>
      <c r="AP34" s="109">
        <f>AR34/$D$44</f>
        <v>2.5451250764959871E-3</v>
      </c>
      <c r="AQ34" s="110"/>
      <c r="AR34" s="108">
        <f>D34*0.15</f>
        <v>3865.0499999999997</v>
      </c>
      <c r="AS34" s="108"/>
      <c r="AT34" s="109">
        <f>AV34/$D$44</f>
        <v>5.0902501529919743E-3</v>
      </c>
      <c r="AU34" s="110"/>
      <c r="AV34" s="108">
        <f>D34*0.3</f>
        <v>7730.0999999999995</v>
      </c>
      <c r="AW34" s="108"/>
      <c r="AX34" s="109">
        <f>AZ34/$D$44</f>
        <v>5.0902501529919743E-3</v>
      </c>
      <c r="AY34" s="110"/>
      <c r="AZ34" s="108">
        <f>D34*0.3</f>
        <v>7730.0999999999995</v>
      </c>
      <c r="BA34" s="111"/>
      <c r="BB34" s="43">
        <f t="shared" si="0"/>
        <v>25766.999999999996</v>
      </c>
      <c r="BC34" s="43">
        <f>BB34-D34</f>
        <v>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66" ht="12.75" thickBot="1">
      <c r="A35" s="113"/>
      <c r="B35" s="115"/>
      <c r="C35" s="105"/>
      <c r="D35" s="117"/>
      <c r="E35" s="38"/>
      <c r="F35" s="54"/>
      <c r="G35" s="55"/>
      <c r="H35" s="55"/>
      <c r="I35" s="55"/>
      <c r="J35" s="54"/>
      <c r="K35" s="55"/>
      <c r="L35" s="56"/>
      <c r="M35" s="57"/>
      <c r="N35" s="54"/>
      <c r="O35" s="55"/>
      <c r="P35" s="56"/>
      <c r="Q35" s="56"/>
      <c r="R35" s="54"/>
      <c r="S35" s="55"/>
      <c r="T35" s="56"/>
      <c r="U35" s="57"/>
      <c r="V35" s="54"/>
      <c r="W35" s="55"/>
      <c r="X35" s="58"/>
      <c r="Y35" s="58"/>
      <c r="Z35" s="54"/>
      <c r="AA35" s="55"/>
      <c r="AB35" s="58"/>
      <c r="AC35" s="58"/>
      <c r="AD35" s="54"/>
      <c r="AE35" s="55"/>
      <c r="AF35" s="58"/>
      <c r="AG35" s="58"/>
      <c r="AH35" s="45"/>
      <c r="AI35" s="46"/>
      <c r="AJ35" s="51"/>
      <c r="AK35" s="52"/>
      <c r="AL35" s="48"/>
      <c r="AM35" s="47"/>
      <c r="AN35" s="51"/>
      <c r="AO35" s="51"/>
      <c r="AP35" s="45"/>
      <c r="AQ35" s="46"/>
      <c r="AR35" s="51"/>
      <c r="AS35" s="51"/>
      <c r="AT35" s="45"/>
      <c r="AU35" s="46"/>
      <c r="AV35" s="51"/>
      <c r="AW35" s="51"/>
      <c r="AX35" s="48"/>
      <c r="AY35" s="47"/>
      <c r="AZ35" s="51"/>
      <c r="BA35" s="53"/>
      <c r="BB35" s="43">
        <f t="shared" si="0"/>
        <v>0</v>
      </c>
    </row>
    <row r="36" spans="1:66" s="44" customFormat="1" ht="20.45" customHeight="1" thickBot="1">
      <c r="A36" s="112" t="s">
        <v>48</v>
      </c>
      <c r="B36" s="114" t="s">
        <v>49</v>
      </c>
      <c r="C36" s="104">
        <f>D36/$D$44</f>
        <v>5.1152072015163653E-3</v>
      </c>
      <c r="D36" s="116">
        <v>7768</v>
      </c>
      <c r="E36" s="38">
        <f>F36+J36+N36+R36+V36+Z36+AD36+AH36+AL36+AP36+AT36+AX36</f>
        <v>5.1152072015163653E-3</v>
      </c>
      <c r="F36" s="109">
        <f>H36/$D$44</f>
        <v>0</v>
      </c>
      <c r="G36" s="110"/>
      <c r="H36" s="118"/>
      <c r="I36" s="110"/>
      <c r="J36" s="109">
        <f>L36/$D$44</f>
        <v>0</v>
      </c>
      <c r="K36" s="110"/>
      <c r="L36" s="119"/>
      <c r="M36" s="119"/>
      <c r="N36" s="109">
        <f>P36/$D$44</f>
        <v>0</v>
      </c>
      <c r="O36" s="110"/>
      <c r="P36" s="119"/>
      <c r="Q36" s="119"/>
      <c r="R36" s="109">
        <f>T36/$D$44</f>
        <v>0</v>
      </c>
      <c r="S36" s="110"/>
      <c r="T36" s="119"/>
      <c r="U36" s="119"/>
      <c r="V36" s="109">
        <f>X36/$D$44</f>
        <v>0</v>
      </c>
      <c r="W36" s="110"/>
      <c r="X36" s="108"/>
      <c r="Y36" s="108"/>
      <c r="Z36" s="109">
        <f>AB36/$D$44</f>
        <v>0</v>
      </c>
      <c r="AA36" s="110"/>
      <c r="AB36" s="108"/>
      <c r="AC36" s="108"/>
      <c r="AD36" s="109">
        <f>AF36/$D$44</f>
        <v>0</v>
      </c>
      <c r="AE36" s="110"/>
      <c r="AF36" s="108"/>
      <c r="AG36" s="108"/>
      <c r="AH36" s="109">
        <f>AJ36/$D$44</f>
        <v>0</v>
      </c>
      <c r="AI36" s="110"/>
      <c r="AJ36" s="108"/>
      <c r="AK36" s="108"/>
      <c r="AL36" s="109">
        <f>AN36/$D$44</f>
        <v>0</v>
      </c>
      <c r="AM36" s="110"/>
      <c r="AN36" s="108"/>
      <c r="AO36" s="108"/>
      <c r="AP36" s="109">
        <f>AR36/$D$44</f>
        <v>0</v>
      </c>
      <c r="AQ36" s="110"/>
      <c r="AR36" s="108"/>
      <c r="AS36" s="108"/>
      <c r="AT36" s="109">
        <f>AV36/$D$44</f>
        <v>0</v>
      </c>
      <c r="AU36" s="110"/>
      <c r="AV36" s="108"/>
      <c r="AW36" s="108"/>
      <c r="AX36" s="109">
        <f>AZ36/$D$44</f>
        <v>5.1152072015163653E-3</v>
      </c>
      <c r="AY36" s="110"/>
      <c r="AZ36" s="108">
        <f>D36</f>
        <v>7768</v>
      </c>
      <c r="BA36" s="111"/>
      <c r="BB36" s="43">
        <f t="shared" si="0"/>
        <v>7768</v>
      </c>
      <c r="BC36" s="43">
        <f>BB36-D36</f>
        <v>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66" ht="12.75" thickBot="1">
      <c r="A37" s="113"/>
      <c r="B37" s="115"/>
      <c r="C37" s="105"/>
      <c r="D37" s="117"/>
      <c r="E37" s="38"/>
      <c r="F37" s="54"/>
      <c r="G37" s="55"/>
      <c r="H37" s="55"/>
      <c r="I37" s="55"/>
      <c r="J37" s="54"/>
      <c r="K37" s="55"/>
      <c r="L37" s="56"/>
      <c r="M37" s="57"/>
      <c r="N37" s="54"/>
      <c r="O37" s="55"/>
      <c r="P37" s="56"/>
      <c r="Q37" s="56"/>
      <c r="R37" s="54"/>
      <c r="S37" s="55"/>
      <c r="T37" s="56"/>
      <c r="U37" s="57"/>
      <c r="V37" s="54"/>
      <c r="W37" s="55"/>
      <c r="X37" s="58"/>
      <c r="Y37" s="58"/>
      <c r="Z37" s="54"/>
      <c r="AA37" s="55"/>
      <c r="AB37" s="58"/>
      <c r="AC37" s="58"/>
      <c r="AD37" s="54"/>
      <c r="AE37" s="55"/>
      <c r="AF37" s="58"/>
      <c r="AG37" s="58"/>
      <c r="AH37" s="54"/>
      <c r="AI37" s="55"/>
      <c r="AJ37" s="58"/>
      <c r="AK37" s="59"/>
      <c r="AL37" s="54"/>
      <c r="AM37" s="55"/>
      <c r="AN37" s="58"/>
      <c r="AO37" s="58"/>
      <c r="AP37" s="54"/>
      <c r="AQ37" s="55"/>
      <c r="AR37" s="58"/>
      <c r="AS37" s="58"/>
      <c r="AT37" s="54"/>
      <c r="AU37" s="55"/>
      <c r="AV37" s="58"/>
      <c r="AW37" s="58"/>
      <c r="AX37" s="45"/>
      <c r="AY37" s="46"/>
      <c r="AZ37" s="51"/>
      <c r="BA37" s="53"/>
      <c r="BB37" s="43">
        <f t="shared" si="0"/>
        <v>0</v>
      </c>
      <c r="BC37" s="43">
        <f>BB37-D37</f>
        <v>0</v>
      </c>
    </row>
    <row r="38" spans="1:66" s="44" customFormat="1" ht="20.45" customHeight="1">
      <c r="A38" s="112" t="s">
        <v>50</v>
      </c>
      <c r="B38" s="114" t="s">
        <v>55</v>
      </c>
      <c r="C38" s="104">
        <f>D38/$D$44</f>
        <v>2.5471413952976151E-2</v>
      </c>
      <c r="D38" s="116">
        <v>38681.120000000003</v>
      </c>
      <c r="E38" s="38">
        <f>F38+J38+N38+R38+V38+Z38+AD38+AH38+AL38+AP38+AT38+AX38</f>
        <v>2.5471413952976151E-2</v>
      </c>
      <c r="F38" s="109">
        <f>H38/$D$44</f>
        <v>0</v>
      </c>
      <c r="G38" s="110"/>
      <c r="H38" s="118"/>
      <c r="I38" s="110"/>
      <c r="J38" s="109">
        <f>L38/$D$44</f>
        <v>0</v>
      </c>
      <c r="K38" s="110"/>
      <c r="L38" s="119"/>
      <c r="M38" s="119"/>
      <c r="N38" s="109">
        <f>P38/$D$44</f>
        <v>0</v>
      </c>
      <c r="O38" s="110"/>
      <c r="P38" s="119"/>
      <c r="Q38" s="119"/>
      <c r="R38" s="109">
        <f>T38/$D$44</f>
        <v>0</v>
      </c>
      <c r="S38" s="110"/>
      <c r="T38" s="119"/>
      <c r="U38" s="119"/>
      <c r="V38" s="109">
        <f>X38/$D$44</f>
        <v>0</v>
      </c>
      <c r="W38" s="110"/>
      <c r="X38" s="108"/>
      <c r="Y38" s="108"/>
      <c r="Z38" s="109">
        <f>AB38/$D$44</f>
        <v>0</v>
      </c>
      <c r="AA38" s="110"/>
      <c r="AB38" s="108"/>
      <c r="AC38" s="108"/>
      <c r="AD38" s="109">
        <f>AF38/$D$44</f>
        <v>0</v>
      </c>
      <c r="AE38" s="110"/>
      <c r="AF38" s="108"/>
      <c r="AG38" s="108"/>
      <c r="AH38" s="109">
        <f>AJ38/$D$44</f>
        <v>0</v>
      </c>
      <c r="AI38" s="110"/>
      <c r="AJ38" s="108"/>
      <c r="AK38" s="108"/>
      <c r="AL38" s="109">
        <f>AN38/$D$44</f>
        <v>0</v>
      </c>
      <c r="AM38" s="110"/>
      <c r="AN38" s="108"/>
      <c r="AO38" s="108"/>
      <c r="AP38" s="109">
        <f>AR38/$D$44</f>
        <v>0</v>
      </c>
      <c r="AQ38" s="110"/>
      <c r="AR38" s="108"/>
      <c r="AS38" s="108"/>
      <c r="AT38" s="109">
        <f>AV38/$D$44</f>
        <v>0</v>
      </c>
      <c r="AU38" s="110"/>
      <c r="AV38" s="108"/>
      <c r="AW38" s="108"/>
      <c r="AX38" s="109">
        <f>AZ38/$D$44</f>
        <v>2.5471413952976151E-2</v>
      </c>
      <c r="AY38" s="110"/>
      <c r="AZ38" s="108">
        <f>D38</f>
        <v>38681.120000000003</v>
      </c>
      <c r="BA38" s="111"/>
      <c r="BB38" s="43">
        <f t="shared" si="0"/>
        <v>38681.120000000003</v>
      </c>
      <c r="BC38" s="43">
        <f>BB38-D38</f>
        <v>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</row>
    <row r="39" spans="1:66" ht="15.75" customHeight="1" thickBot="1">
      <c r="A39" s="113"/>
      <c r="B39" s="115"/>
      <c r="C39" s="105"/>
      <c r="D39" s="117"/>
      <c r="E39" s="42"/>
      <c r="F39" s="54"/>
      <c r="G39" s="55"/>
      <c r="H39" s="55"/>
      <c r="I39" s="55"/>
      <c r="J39" s="54"/>
      <c r="K39" s="55"/>
      <c r="L39" s="56"/>
      <c r="M39" s="57"/>
      <c r="N39" s="54"/>
      <c r="O39" s="55"/>
      <c r="P39" s="56"/>
      <c r="Q39" s="56"/>
      <c r="R39" s="54"/>
      <c r="S39" s="55"/>
      <c r="T39" s="56"/>
      <c r="U39" s="57"/>
      <c r="V39" s="54"/>
      <c r="W39" s="55"/>
      <c r="X39" s="58"/>
      <c r="Y39" s="58"/>
      <c r="Z39" s="54"/>
      <c r="AA39" s="55"/>
      <c r="AB39" s="58"/>
      <c r="AC39" s="58"/>
      <c r="AD39" s="54"/>
      <c r="AE39" s="55"/>
      <c r="AF39" s="58"/>
      <c r="AG39" s="58"/>
      <c r="AH39" s="54"/>
      <c r="AI39" s="55"/>
      <c r="AJ39" s="58"/>
      <c r="AK39" s="59"/>
      <c r="AL39" s="54"/>
      <c r="AM39" s="55"/>
      <c r="AN39" s="58"/>
      <c r="AO39" s="58"/>
      <c r="AP39" s="54"/>
      <c r="AQ39" s="55"/>
      <c r="AR39" s="58"/>
      <c r="AS39" s="58"/>
      <c r="AT39" s="54"/>
      <c r="AU39" s="55"/>
      <c r="AV39" s="58"/>
      <c r="AW39" s="58"/>
      <c r="AX39" s="45"/>
      <c r="AY39" s="46"/>
      <c r="AZ39" s="51"/>
      <c r="BA39" s="53"/>
      <c r="BB39" s="43">
        <f t="shared" si="0"/>
        <v>0</v>
      </c>
    </row>
    <row r="40" spans="1:66">
      <c r="A40" s="112" t="s">
        <v>56</v>
      </c>
      <c r="B40" s="114" t="s">
        <v>58</v>
      </c>
      <c r="C40" s="104">
        <f>D40/$D$44</f>
        <v>5.9667759390293626E-4</v>
      </c>
      <c r="D40" s="116">
        <v>906.12</v>
      </c>
      <c r="E40" s="38">
        <f>F40+J40+N40+R40+V40+Z40+AD40+AH40+AL40+AP40+AT40+AX40</f>
        <v>5.9667759390293626E-4</v>
      </c>
      <c r="F40" s="109">
        <f>H40/$D$44</f>
        <v>0</v>
      </c>
      <c r="G40" s="110"/>
      <c r="H40" s="118"/>
      <c r="I40" s="110"/>
      <c r="J40" s="109">
        <f>L40/$D$44</f>
        <v>0</v>
      </c>
      <c r="K40" s="110"/>
      <c r="L40" s="119"/>
      <c r="M40" s="119"/>
      <c r="N40" s="109">
        <f>P40/$D$44</f>
        <v>0</v>
      </c>
      <c r="O40" s="110"/>
      <c r="P40" s="119"/>
      <c r="Q40" s="119"/>
      <c r="R40" s="109">
        <f>T40/$D$44</f>
        <v>0</v>
      </c>
      <c r="S40" s="110"/>
      <c r="T40" s="119"/>
      <c r="U40" s="119"/>
      <c r="V40" s="109">
        <f>X40/$D$44</f>
        <v>0</v>
      </c>
      <c r="W40" s="110"/>
      <c r="X40" s="108"/>
      <c r="Y40" s="108"/>
      <c r="Z40" s="109">
        <f>AB40/$D$44</f>
        <v>0</v>
      </c>
      <c r="AA40" s="110"/>
      <c r="AB40" s="108"/>
      <c r="AC40" s="108"/>
      <c r="AD40" s="109">
        <f>AF40/$D$44</f>
        <v>0</v>
      </c>
      <c r="AE40" s="110"/>
      <c r="AF40" s="108"/>
      <c r="AG40" s="108"/>
      <c r="AH40" s="109">
        <f>AJ40/$D$44</f>
        <v>0</v>
      </c>
      <c r="AI40" s="110"/>
      <c r="AJ40" s="108"/>
      <c r="AK40" s="108"/>
      <c r="AL40" s="109">
        <f>AN40/$D$44</f>
        <v>0</v>
      </c>
      <c r="AM40" s="110"/>
      <c r="AN40" s="108"/>
      <c r="AO40" s="108"/>
      <c r="AP40" s="109">
        <f>AR40/$D$44</f>
        <v>0</v>
      </c>
      <c r="AQ40" s="110"/>
      <c r="AR40" s="108"/>
      <c r="AS40" s="108"/>
      <c r="AT40" s="109">
        <f>AV40/$D$44</f>
        <v>0</v>
      </c>
      <c r="AU40" s="110"/>
      <c r="AV40" s="108"/>
      <c r="AW40" s="108"/>
      <c r="AX40" s="109">
        <f>AZ40/$D$44</f>
        <v>5.9667759390293626E-4</v>
      </c>
      <c r="AY40" s="110"/>
      <c r="AZ40" s="108">
        <f>D40</f>
        <v>906.12</v>
      </c>
      <c r="BA40" s="111"/>
      <c r="BB40" s="43">
        <f t="shared" si="0"/>
        <v>906.12</v>
      </c>
    </row>
    <row r="41" spans="1:66" ht="15.75" customHeight="1" thickBot="1">
      <c r="A41" s="113"/>
      <c r="B41" s="115"/>
      <c r="C41" s="105"/>
      <c r="D41" s="117"/>
      <c r="E41" s="42"/>
      <c r="F41" s="54"/>
      <c r="G41" s="55"/>
      <c r="H41" s="55"/>
      <c r="I41" s="55"/>
      <c r="J41" s="54"/>
      <c r="K41" s="55"/>
      <c r="L41" s="56"/>
      <c r="M41" s="57"/>
      <c r="N41" s="54"/>
      <c r="O41" s="55"/>
      <c r="P41" s="56"/>
      <c r="Q41" s="56"/>
      <c r="R41" s="54"/>
      <c r="S41" s="55"/>
      <c r="T41" s="56"/>
      <c r="U41" s="57"/>
      <c r="V41" s="54"/>
      <c r="W41" s="55"/>
      <c r="X41" s="58"/>
      <c r="Y41" s="58"/>
      <c r="Z41" s="54"/>
      <c r="AA41" s="55"/>
      <c r="AB41" s="58"/>
      <c r="AC41" s="58"/>
      <c r="AD41" s="54"/>
      <c r="AE41" s="55"/>
      <c r="AF41" s="58"/>
      <c r="AG41" s="58"/>
      <c r="AH41" s="54"/>
      <c r="AI41" s="55"/>
      <c r="AJ41" s="58"/>
      <c r="AK41" s="59"/>
      <c r="AL41" s="54"/>
      <c r="AM41" s="55"/>
      <c r="AN41" s="58"/>
      <c r="AO41" s="58"/>
      <c r="AP41" s="54"/>
      <c r="AQ41" s="55"/>
      <c r="AR41" s="58"/>
      <c r="AS41" s="58"/>
      <c r="AT41" s="54"/>
      <c r="AU41" s="55"/>
      <c r="AV41" s="58"/>
      <c r="AW41" s="58"/>
      <c r="AX41" s="45"/>
      <c r="AY41" s="46"/>
      <c r="AZ41" s="51"/>
      <c r="BA41" s="53"/>
      <c r="BB41" s="43"/>
    </row>
    <row r="42" spans="1:66">
      <c r="A42" s="112" t="s">
        <v>57</v>
      </c>
      <c r="B42" s="114" t="s">
        <v>59</v>
      </c>
      <c r="C42" s="104">
        <f>D42/$D$44</f>
        <v>4.7293277705059912E-4</v>
      </c>
      <c r="D42" s="116">
        <v>718.2</v>
      </c>
      <c r="E42" s="38">
        <f>F42+J42+N42+R42+V42+Z42+AD42+AH42+AL42+AP42+AT42+AX42</f>
        <v>4.7293277705059912E-4</v>
      </c>
      <c r="F42" s="109">
        <f>H42/$D$44</f>
        <v>0</v>
      </c>
      <c r="G42" s="110"/>
      <c r="H42" s="118"/>
      <c r="I42" s="110"/>
      <c r="J42" s="109">
        <f>L42/$D$44</f>
        <v>0</v>
      </c>
      <c r="K42" s="110"/>
      <c r="L42" s="119"/>
      <c r="M42" s="119"/>
      <c r="N42" s="109">
        <f>P42/$D$44</f>
        <v>0</v>
      </c>
      <c r="O42" s="110"/>
      <c r="P42" s="119"/>
      <c r="Q42" s="119"/>
      <c r="R42" s="109">
        <f>T42/$D$44</f>
        <v>0</v>
      </c>
      <c r="S42" s="110"/>
      <c r="T42" s="119"/>
      <c r="U42" s="119"/>
      <c r="V42" s="109">
        <f>X42/$D$44</f>
        <v>0</v>
      </c>
      <c r="W42" s="110"/>
      <c r="X42" s="108"/>
      <c r="Y42" s="108"/>
      <c r="Z42" s="109">
        <f>AB42/$D$44</f>
        <v>0</v>
      </c>
      <c r="AA42" s="110"/>
      <c r="AB42" s="108"/>
      <c r="AC42" s="108"/>
      <c r="AD42" s="109">
        <f>AF42/$D$44</f>
        <v>0</v>
      </c>
      <c r="AE42" s="110"/>
      <c r="AF42" s="108"/>
      <c r="AG42" s="108"/>
      <c r="AH42" s="109">
        <f>AJ42/$D$44</f>
        <v>0</v>
      </c>
      <c r="AI42" s="110"/>
      <c r="AJ42" s="108"/>
      <c r="AK42" s="108"/>
      <c r="AL42" s="109">
        <f>AN42/$D$44</f>
        <v>0</v>
      </c>
      <c r="AM42" s="110"/>
      <c r="AN42" s="108"/>
      <c r="AO42" s="108"/>
      <c r="AP42" s="109">
        <f>AR42/$D$44</f>
        <v>0</v>
      </c>
      <c r="AQ42" s="110"/>
      <c r="AR42" s="108"/>
      <c r="AS42" s="108"/>
      <c r="AT42" s="109">
        <f>AV42/$D$44</f>
        <v>0</v>
      </c>
      <c r="AU42" s="110"/>
      <c r="AV42" s="108"/>
      <c r="AW42" s="108"/>
      <c r="AX42" s="109">
        <f>AZ42/$D$44</f>
        <v>4.7293277705059912E-4</v>
      </c>
      <c r="AY42" s="110"/>
      <c r="AZ42" s="108">
        <f>D42</f>
        <v>718.2</v>
      </c>
      <c r="BA42" s="111"/>
      <c r="BB42" s="43">
        <f t="shared" si="0"/>
        <v>718.2</v>
      </c>
    </row>
    <row r="43" spans="1:66" ht="15.75" customHeight="1" thickBot="1">
      <c r="A43" s="113"/>
      <c r="B43" s="115"/>
      <c r="C43" s="105"/>
      <c r="D43" s="117"/>
      <c r="E43" s="42"/>
      <c r="F43" s="54"/>
      <c r="G43" s="55"/>
      <c r="H43" s="55"/>
      <c r="I43" s="55"/>
      <c r="J43" s="54"/>
      <c r="K43" s="55"/>
      <c r="L43" s="56"/>
      <c r="M43" s="57"/>
      <c r="N43" s="54"/>
      <c r="O43" s="55"/>
      <c r="P43" s="56"/>
      <c r="Q43" s="56"/>
      <c r="R43" s="54"/>
      <c r="S43" s="55"/>
      <c r="T43" s="56"/>
      <c r="U43" s="57"/>
      <c r="V43" s="54"/>
      <c r="W43" s="55"/>
      <c r="X43" s="58"/>
      <c r="Y43" s="58"/>
      <c r="Z43" s="54"/>
      <c r="AA43" s="55"/>
      <c r="AB43" s="58"/>
      <c r="AC43" s="58"/>
      <c r="AD43" s="54"/>
      <c r="AE43" s="55"/>
      <c r="AF43" s="58"/>
      <c r="AG43" s="58"/>
      <c r="AH43" s="54"/>
      <c r="AI43" s="55"/>
      <c r="AJ43" s="58"/>
      <c r="AK43" s="59"/>
      <c r="AL43" s="54"/>
      <c r="AM43" s="55"/>
      <c r="AN43" s="58"/>
      <c r="AO43" s="58"/>
      <c r="AP43" s="54"/>
      <c r="AQ43" s="55"/>
      <c r="AR43" s="58"/>
      <c r="AS43" s="58"/>
      <c r="AT43" s="54"/>
      <c r="AU43" s="55"/>
      <c r="AV43" s="58"/>
      <c r="AW43" s="58"/>
      <c r="AX43" s="45"/>
      <c r="AY43" s="46"/>
      <c r="AZ43" s="51"/>
      <c r="BA43" s="53"/>
      <c r="BB43" s="43"/>
    </row>
    <row r="44" spans="1:66" ht="21" customHeight="1" thickBot="1">
      <c r="A44" s="153"/>
      <c r="B44" s="155" t="s">
        <v>51</v>
      </c>
      <c r="C44" s="157">
        <f>SUM(C10:C43)</f>
        <v>0.99999999999999989</v>
      </c>
      <c r="D44" s="159">
        <f>SUM(D10:D43)</f>
        <v>1518609.0600000003</v>
      </c>
      <c r="E44" s="63"/>
      <c r="F44" s="151">
        <f>SUM(F10:G43)</f>
        <v>3.3102771525108633E-2</v>
      </c>
      <c r="G44" s="152"/>
      <c r="H44" s="161">
        <f>F44*$D44</f>
        <v>50270.168749140001</v>
      </c>
      <c r="I44" s="161"/>
      <c r="J44" s="151">
        <f>SUM(J10:K43)</f>
        <v>3.2915229731655442E-2</v>
      </c>
      <c r="K44" s="152"/>
      <c r="L44" s="161">
        <f>SUM(L10:M39)</f>
        <v>49985.366082473338</v>
      </c>
      <c r="M44" s="161"/>
      <c r="N44" s="151">
        <f>SUM(N10:O43)</f>
        <v>3.7285567150819793E-2</v>
      </c>
      <c r="O44" s="152"/>
      <c r="P44" s="149">
        <f>SUM(P10:Q39)</f>
        <v>56622.20008247334</v>
      </c>
      <c r="Q44" s="150"/>
      <c r="R44" s="151">
        <f>SUM(R10:S43)</f>
        <v>3.7285567150819793E-2</v>
      </c>
      <c r="S44" s="152"/>
      <c r="T44" s="149">
        <f>SUM(T10:U39)</f>
        <v>56622.20008247334</v>
      </c>
      <c r="U44" s="150"/>
      <c r="V44" s="151">
        <f>SUM(V10:W43)</f>
        <v>7.2363216211247944E-2</v>
      </c>
      <c r="W44" s="152"/>
      <c r="X44" s="162">
        <f>SUM(X10:Y39)</f>
        <v>109891.43574914</v>
      </c>
      <c r="Y44" s="162"/>
      <c r="Z44" s="151">
        <f>SUM(Z10:AA43)</f>
        <v>6.8029863952701553E-2</v>
      </c>
      <c r="AA44" s="152"/>
      <c r="AB44" s="162">
        <f>SUM(AB10:AC39)</f>
        <v>103310.76774914001</v>
      </c>
      <c r="AC44" s="162"/>
      <c r="AD44" s="151">
        <f>SUM(AD10:AE43)</f>
        <v>9.197065915643883E-2</v>
      </c>
      <c r="AE44" s="152"/>
      <c r="AF44" s="162">
        <f>SUM(AF10:AG39)</f>
        <v>139667.47624914002</v>
      </c>
      <c r="AG44" s="162"/>
      <c r="AH44" s="151">
        <f>SUM(AH10:AI43)</f>
        <v>0.14041271935328767</v>
      </c>
      <c r="AI44" s="152"/>
      <c r="AJ44" s="162">
        <f>SUM(AJ10:AK39)</f>
        <v>213232.02774913999</v>
      </c>
      <c r="AK44" s="162"/>
      <c r="AL44" s="151">
        <f>SUM(AL10:AM43)</f>
        <v>0.11607186727118562</v>
      </c>
      <c r="AM44" s="152"/>
      <c r="AN44" s="162">
        <f>SUM(AN10:AO39)</f>
        <v>176267.78924914001</v>
      </c>
      <c r="AO44" s="162"/>
      <c r="AP44" s="151">
        <f>SUM(AP10:AQ43)</f>
        <v>7.65841491483924E-2</v>
      </c>
      <c r="AQ44" s="152"/>
      <c r="AR44" s="162">
        <f>SUM(AR10:AS39)</f>
        <v>116301.38274914</v>
      </c>
      <c r="AS44" s="162"/>
      <c r="AT44" s="151">
        <f>SUM(AT10:AU43)</f>
        <v>0.15334106412425852</v>
      </c>
      <c r="AU44" s="152"/>
      <c r="AV44" s="162">
        <f>SUM(AV10:AW39)</f>
        <v>232865.12924914001</v>
      </c>
      <c r="AW44" s="162"/>
      <c r="AX44" s="151">
        <f>SUM(AX10:AY43)</f>
        <v>0.14063709145073847</v>
      </c>
      <c r="AY44" s="152"/>
      <c r="AZ44" s="162">
        <f>AX44*$D44</f>
        <v>213572.76124914002</v>
      </c>
      <c r="BA44" s="163"/>
      <c r="BB44" s="43">
        <f>H44+L44+P44+T44+X44+AB44+AF44+AJ44+AN44+AR44+AV44+AZ44</f>
        <v>1518608.7049896801</v>
      </c>
    </row>
    <row r="45" spans="1:66" ht="3.95" hidden="1" customHeight="1">
      <c r="A45" s="154"/>
      <c r="B45" s="156"/>
      <c r="C45" s="158">
        <f t="shared" ref="C45" si="1">D45/$D$36</f>
        <v>0</v>
      </c>
      <c r="D45" s="160"/>
      <c r="E45" s="64"/>
      <c r="F45" s="164"/>
      <c r="G45" s="165"/>
      <c r="H45" s="165"/>
      <c r="I45" s="165"/>
      <c r="J45" s="165"/>
      <c r="K45" s="165"/>
      <c r="L45" s="165"/>
      <c r="M45" s="165"/>
      <c r="N45" s="166"/>
      <c r="O45" s="166"/>
      <c r="P45" s="166"/>
      <c r="Q45" s="166"/>
      <c r="R45" s="166"/>
      <c r="S45" s="166"/>
      <c r="T45" s="166"/>
      <c r="U45" s="166"/>
      <c r="V45" s="167"/>
      <c r="W45" s="166"/>
      <c r="X45" s="166"/>
      <c r="Y45" s="166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70"/>
      <c r="BB45" s="43">
        <f t="shared" si="0"/>
        <v>0</v>
      </c>
    </row>
    <row r="46" spans="1:66" ht="3.95" hidden="1" customHeight="1" thickBot="1">
      <c r="A46" s="65"/>
      <c r="B46" s="66"/>
      <c r="C46" s="67"/>
      <c r="D46" s="68"/>
      <c r="E46" s="69"/>
      <c r="F46" s="171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3"/>
      <c r="W46" s="172"/>
      <c r="X46" s="172"/>
      <c r="Y46" s="172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81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5"/>
      <c r="BB46" s="43">
        <f t="shared" si="0"/>
        <v>0</v>
      </c>
    </row>
    <row r="47" spans="1:66" s="77" customFormat="1" ht="28.5" customHeight="1">
      <c r="A47" s="70"/>
      <c r="B47" s="71" t="s">
        <v>52</v>
      </c>
      <c r="C47" s="72">
        <f>SUM(C10:C43)</f>
        <v>0.99999999999999989</v>
      </c>
      <c r="D47" s="73">
        <f>D44</f>
        <v>1518609.0600000003</v>
      </c>
      <c r="E47" s="74"/>
      <c r="F47" s="176">
        <f>H47/$D$44</f>
        <v>3.3102771525108633E-2</v>
      </c>
      <c r="G47" s="177"/>
      <c r="H47" s="178">
        <f>SUM(H10:I43)</f>
        <v>50270.168749140001</v>
      </c>
      <c r="I47" s="178"/>
      <c r="J47" s="179">
        <f>L47/$D$44</f>
        <v>3.2915229731655449E-2</v>
      </c>
      <c r="K47" s="180"/>
      <c r="L47" s="178">
        <f>L44</f>
        <v>49985.366082473338</v>
      </c>
      <c r="M47" s="178"/>
      <c r="N47" s="179">
        <f>P47/$D$44</f>
        <v>3.72855671508198E-2</v>
      </c>
      <c r="O47" s="180"/>
      <c r="P47" s="178">
        <f>P44</f>
        <v>56622.20008247334</v>
      </c>
      <c r="Q47" s="178"/>
      <c r="R47" s="179">
        <f>T47/$D$44</f>
        <v>3.72855671508198E-2</v>
      </c>
      <c r="S47" s="180"/>
      <c r="T47" s="178">
        <f>T44</f>
        <v>56622.20008247334</v>
      </c>
      <c r="U47" s="178"/>
      <c r="V47" s="180">
        <f>X47/$D$44</f>
        <v>7.236321621124793E-2</v>
      </c>
      <c r="W47" s="177"/>
      <c r="X47" s="186">
        <f>X44</f>
        <v>109891.43574914</v>
      </c>
      <c r="Y47" s="186"/>
      <c r="Z47" s="188">
        <f>AB47/$D$44</f>
        <v>6.8029863952701553E-2</v>
      </c>
      <c r="AA47" s="188"/>
      <c r="AB47" s="186">
        <f>AB44</f>
        <v>103310.76774914001</v>
      </c>
      <c r="AC47" s="186"/>
      <c r="AD47" s="188">
        <f>AF47/$D$44</f>
        <v>9.1970659156438844E-2</v>
      </c>
      <c r="AE47" s="188"/>
      <c r="AF47" s="186">
        <f>AF44</f>
        <v>139667.47624914002</v>
      </c>
      <c r="AG47" s="186"/>
      <c r="AH47" s="188">
        <f>AJ47/$D$44</f>
        <v>0.14041271935328764</v>
      </c>
      <c r="AI47" s="188"/>
      <c r="AJ47" s="186">
        <f>AJ44</f>
        <v>213232.02774913999</v>
      </c>
      <c r="AK47" s="186"/>
      <c r="AL47" s="187">
        <f>AN47/$D$44</f>
        <v>0.11607186727118564</v>
      </c>
      <c r="AM47" s="188"/>
      <c r="AN47" s="186">
        <f>AN44</f>
        <v>176267.78924914001</v>
      </c>
      <c r="AO47" s="186"/>
      <c r="AP47" s="188">
        <f>AR47/$D$44</f>
        <v>7.65841491483924E-2</v>
      </c>
      <c r="AQ47" s="188"/>
      <c r="AR47" s="186">
        <f>AR44</f>
        <v>116301.38274914</v>
      </c>
      <c r="AS47" s="186"/>
      <c r="AT47" s="188">
        <f>AV47/$D$44</f>
        <v>0.15334106412425852</v>
      </c>
      <c r="AU47" s="188"/>
      <c r="AV47" s="186">
        <f>AV44</f>
        <v>232865.12924914001</v>
      </c>
      <c r="AW47" s="186"/>
      <c r="AX47" s="188">
        <f>AZ47/$D$44</f>
        <v>0.14063732192480136</v>
      </c>
      <c r="AY47" s="188"/>
      <c r="AZ47" s="186">
        <f>AZ44+0.35</f>
        <v>213573.11124914003</v>
      </c>
      <c r="BA47" s="190"/>
      <c r="BB47" s="75">
        <f t="shared" si="0"/>
        <v>1518609.0549896799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</row>
    <row r="48" spans="1:66" s="77" customFormat="1" ht="11.25" customHeight="1">
      <c r="A48" s="78"/>
      <c r="B48" s="79"/>
      <c r="C48" s="80"/>
      <c r="D48" s="81"/>
      <c r="E48" s="82"/>
      <c r="F48" s="83"/>
      <c r="G48" s="84"/>
      <c r="H48" s="85"/>
      <c r="I48" s="85"/>
      <c r="J48" s="84"/>
      <c r="K48" s="84"/>
      <c r="L48" s="86"/>
      <c r="M48" s="86"/>
      <c r="N48" s="84"/>
      <c r="O48" s="84"/>
      <c r="P48" s="86"/>
      <c r="Q48" s="86"/>
      <c r="R48" s="84"/>
      <c r="S48" s="84"/>
      <c r="T48" s="86"/>
      <c r="U48" s="87"/>
      <c r="V48" s="84"/>
      <c r="W48" s="84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9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90"/>
      <c r="BB48" s="75">
        <f t="shared" si="0"/>
        <v>0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</row>
    <row r="49" spans="1:66" s="96" customFormat="1" ht="34.5" customHeight="1" thickBot="1">
      <c r="A49" s="91"/>
      <c r="B49" s="92" t="s">
        <v>53</v>
      </c>
      <c r="C49" s="93">
        <f>C47</f>
        <v>0.99999999999999989</v>
      </c>
      <c r="D49" s="94">
        <f>D47</f>
        <v>1518609.0600000003</v>
      </c>
      <c r="E49" s="95"/>
      <c r="F49" s="182">
        <f>H49/$D$44</f>
        <v>3.3102771525108633E-2</v>
      </c>
      <c r="G49" s="183"/>
      <c r="H49" s="184">
        <f>H47</f>
        <v>50270.168749140001</v>
      </c>
      <c r="I49" s="184"/>
      <c r="J49" s="183">
        <f>L49/$D$44</f>
        <v>6.6018001256764075E-2</v>
      </c>
      <c r="K49" s="183"/>
      <c r="L49" s="185">
        <f>L47+H49</f>
        <v>100255.53483161333</v>
      </c>
      <c r="M49" s="185"/>
      <c r="N49" s="183">
        <f>P49/$D$44</f>
        <v>0.10330356840758387</v>
      </c>
      <c r="O49" s="183"/>
      <c r="P49" s="185">
        <f>P47+L49</f>
        <v>156877.73491408667</v>
      </c>
      <c r="Q49" s="185"/>
      <c r="R49" s="183">
        <f>T49/$D$44</f>
        <v>0.14058913555840366</v>
      </c>
      <c r="S49" s="183"/>
      <c r="T49" s="185">
        <f>T47+P49</f>
        <v>213499.93499656001</v>
      </c>
      <c r="U49" s="185"/>
      <c r="V49" s="183">
        <f>X49/$D$44</f>
        <v>0.2129523517696516</v>
      </c>
      <c r="W49" s="183"/>
      <c r="X49" s="189">
        <f>T49+X47</f>
        <v>323391.37074570003</v>
      </c>
      <c r="Y49" s="189"/>
      <c r="Z49" s="183">
        <f>AB49/$D$44</f>
        <v>0.28098221572235316</v>
      </c>
      <c r="AA49" s="183"/>
      <c r="AB49" s="189">
        <f>AB47+X49</f>
        <v>426702.13849484001</v>
      </c>
      <c r="AC49" s="189"/>
      <c r="AD49" s="183">
        <f>AF49/$D$44</f>
        <v>0.37295287487879197</v>
      </c>
      <c r="AE49" s="183"/>
      <c r="AF49" s="189">
        <f>AF47+AB49</f>
        <v>566369.61474398</v>
      </c>
      <c r="AG49" s="189"/>
      <c r="AH49" s="183">
        <f>AJ49/$D$44</f>
        <v>0.51336559423207961</v>
      </c>
      <c r="AI49" s="183"/>
      <c r="AJ49" s="189">
        <f>AJ47+AF49</f>
        <v>779601.64249311993</v>
      </c>
      <c r="AK49" s="189"/>
      <c r="AL49" s="183">
        <f>AN49/$D$44</f>
        <v>0.62943746150326529</v>
      </c>
      <c r="AM49" s="183"/>
      <c r="AN49" s="189">
        <f>AJ49+AN47</f>
        <v>955869.43174226</v>
      </c>
      <c r="AO49" s="189"/>
      <c r="AP49" s="183">
        <f>AR49/$D$44</f>
        <v>0.70602161065165769</v>
      </c>
      <c r="AQ49" s="183"/>
      <c r="AR49" s="189">
        <f>AR47+AN49</f>
        <v>1072170.8144914</v>
      </c>
      <c r="AS49" s="189"/>
      <c r="AT49" s="183">
        <f>AV49/$D$44</f>
        <v>0.8593626747759161</v>
      </c>
      <c r="AU49" s="183"/>
      <c r="AV49" s="189">
        <f>AV47+AR49</f>
        <v>1305035.94374054</v>
      </c>
      <c r="AW49" s="189"/>
      <c r="AX49" s="183">
        <f>AZ49/$D$44</f>
        <v>0.99999999670071749</v>
      </c>
      <c r="AY49" s="183"/>
      <c r="AZ49" s="189">
        <f>AZ47+AV49</f>
        <v>1518609.0549896799</v>
      </c>
      <c r="BA49" s="191"/>
      <c r="BB49" s="11"/>
      <c r="BC49" s="25">
        <f>AZ49-D44</f>
        <v>-5.0103203393518925E-3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</row>
    <row r="50" spans="1:66" s="77" customFormat="1">
      <c r="A50" s="97"/>
      <c r="B50" s="98"/>
      <c r="C50" s="99"/>
      <c r="D50" s="100"/>
      <c r="E50" s="101"/>
      <c r="F50" s="101"/>
      <c r="G50" s="101"/>
      <c r="H50" s="100"/>
      <c r="I50" s="100"/>
      <c r="J50" s="101"/>
      <c r="K50" s="101"/>
      <c r="L50" s="102"/>
      <c r="M50" s="102"/>
      <c r="N50" s="101"/>
      <c r="O50" s="101"/>
      <c r="P50" s="102"/>
      <c r="Q50" s="102"/>
      <c r="R50" s="102"/>
      <c r="S50" s="102"/>
      <c r="T50" s="102"/>
      <c r="U50" s="102"/>
      <c r="V50" s="102"/>
      <c r="W50" s="102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</row>
    <row r="51" spans="1:66" s="77" customFormat="1">
      <c r="A51" s="97"/>
      <c r="B51" s="98"/>
      <c r="C51" s="99"/>
      <c r="D51" s="100"/>
      <c r="E51" s="101"/>
      <c r="F51" s="101"/>
      <c r="G51" s="101"/>
      <c r="H51" s="100"/>
      <c r="I51" s="100"/>
      <c r="J51" s="101"/>
      <c r="K51" s="101"/>
      <c r="L51" s="102"/>
      <c r="M51" s="102"/>
      <c r="N51" s="101"/>
      <c r="O51" s="101"/>
      <c r="P51" s="102"/>
      <c r="Q51" s="102"/>
      <c r="R51" s="102"/>
      <c r="S51" s="102"/>
      <c r="T51" s="102"/>
      <c r="U51" s="102"/>
      <c r="V51" s="102"/>
      <c r="W51" s="102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</row>
    <row r="52" spans="1:66" s="77" customFormat="1">
      <c r="A52" s="97"/>
      <c r="B52" s="98"/>
      <c r="C52" s="99"/>
      <c r="D52" s="100"/>
      <c r="E52" s="101"/>
      <c r="F52" s="101"/>
      <c r="G52" s="101"/>
      <c r="H52" s="100"/>
      <c r="I52" s="100"/>
      <c r="J52" s="101"/>
      <c r="K52" s="101"/>
      <c r="L52" s="102"/>
      <c r="M52" s="102"/>
      <c r="N52" s="101"/>
      <c r="O52" s="101"/>
      <c r="P52" s="102"/>
      <c r="Q52" s="102"/>
      <c r="R52" s="102"/>
      <c r="S52" s="102"/>
      <c r="T52" s="102"/>
      <c r="U52" s="102"/>
      <c r="V52" s="102"/>
      <c r="W52" s="102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</row>
    <row r="53" spans="1:66" s="77" customFormat="1">
      <c r="A53" s="97"/>
      <c r="B53" s="98"/>
      <c r="C53" s="99"/>
      <c r="D53" s="100"/>
      <c r="E53" s="101"/>
      <c r="F53" s="101"/>
      <c r="G53" s="101"/>
      <c r="H53" s="100"/>
      <c r="I53" s="100"/>
      <c r="J53" s="101"/>
      <c r="K53" s="101"/>
      <c r="L53" s="102"/>
      <c r="M53" s="102"/>
      <c r="N53" s="101"/>
      <c r="O53" s="101"/>
      <c r="P53" s="102"/>
      <c r="Q53" s="102"/>
      <c r="R53" s="102"/>
      <c r="S53" s="102"/>
      <c r="T53" s="102"/>
      <c r="U53" s="102"/>
      <c r="V53" s="102"/>
      <c r="W53" s="102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66" s="77" customFormat="1">
      <c r="A54" s="97"/>
      <c r="B54" s="98"/>
      <c r="C54" s="99"/>
      <c r="D54" s="100"/>
      <c r="E54" s="101"/>
      <c r="F54" s="101"/>
      <c r="G54" s="101"/>
      <c r="H54" s="100"/>
      <c r="I54" s="100"/>
      <c r="J54" s="101"/>
      <c r="K54" s="101"/>
      <c r="L54" s="102"/>
      <c r="M54" s="102"/>
      <c r="N54" s="101"/>
      <c r="O54" s="101"/>
      <c r="P54" s="102"/>
      <c r="Q54" s="102"/>
      <c r="R54" s="102"/>
      <c r="S54" s="102"/>
      <c r="T54" s="102"/>
      <c r="U54" s="102"/>
      <c r="V54" s="102"/>
      <c r="W54" s="102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</row>
    <row r="55" spans="1:66" s="77" customFormat="1">
      <c r="A55" s="97"/>
      <c r="B55" s="98"/>
      <c r="C55" s="99"/>
      <c r="D55" s="100"/>
      <c r="E55" s="101"/>
      <c r="F55" s="101"/>
      <c r="G55" s="101"/>
      <c r="H55" s="100"/>
      <c r="I55" s="100"/>
      <c r="J55" s="101"/>
      <c r="K55" s="101"/>
      <c r="L55" s="102"/>
      <c r="M55" s="102"/>
      <c r="N55" s="101"/>
      <c r="O55" s="101"/>
      <c r="P55" s="102"/>
      <c r="Q55" s="102"/>
      <c r="R55" s="102"/>
      <c r="S55" s="102"/>
      <c r="T55" s="102"/>
      <c r="U55" s="102"/>
      <c r="V55" s="102"/>
      <c r="W55" s="102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</row>
    <row r="56" spans="1:66" s="77" customFormat="1">
      <c r="A56" s="97"/>
      <c r="B56" s="98"/>
      <c r="C56" s="99"/>
      <c r="D56" s="100"/>
      <c r="E56" s="101"/>
      <c r="F56" s="101"/>
      <c r="G56" s="101"/>
      <c r="H56" s="100"/>
      <c r="I56" s="100"/>
      <c r="J56" s="101"/>
      <c r="K56" s="101"/>
      <c r="L56" s="102"/>
      <c r="M56" s="102"/>
      <c r="N56" s="101"/>
      <c r="O56" s="101"/>
      <c r="P56" s="102"/>
      <c r="Q56" s="102"/>
      <c r="R56" s="102"/>
      <c r="S56" s="102"/>
      <c r="T56" s="102"/>
      <c r="U56" s="102"/>
      <c r="V56" s="102"/>
      <c r="W56" s="102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</row>
    <row r="57" spans="1:66" s="77" customFormat="1">
      <c r="A57" s="97"/>
      <c r="B57" s="98"/>
      <c r="C57" s="99"/>
      <c r="D57" s="100"/>
      <c r="E57" s="101"/>
      <c r="F57" s="101"/>
      <c r="G57" s="101"/>
      <c r="H57" s="100"/>
      <c r="I57" s="100"/>
      <c r="J57" s="101"/>
      <c r="K57" s="101"/>
      <c r="L57" s="102"/>
      <c r="M57" s="102"/>
      <c r="N57" s="101"/>
      <c r="O57" s="101"/>
      <c r="P57" s="102"/>
      <c r="Q57" s="102"/>
      <c r="R57" s="102"/>
      <c r="S57" s="102"/>
      <c r="T57" s="102"/>
      <c r="U57" s="102"/>
      <c r="V57" s="102"/>
      <c r="W57" s="102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</row>
    <row r="58" spans="1:66" s="77" customFormat="1">
      <c r="A58" s="97"/>
      <c r="B58" s="98"/>
      <c r="C58" s="99"/>
      <c r="D58" s="100"/>
      <c r="E58" s="101"/>
      <c r="F58" s="101"/>
      <c r="G58" s="101"/>
      <c r="H58" s="100"/>
      <c r="I58" s="100"/>
      <c r="J58" s="101"/>
      <c r="K58" s="101"/>
      <c r="L58" s="102"/>
      <c r="M58" s="102"/>
      <c r="N58" s="101"/>
      <c r="O58" s="101"/>
      <c r="P58" s="102"/>
      <c r="Q58" s="102"/>
      <c r="R58" s="102"/>
      <c r="S58" s="102"/>
      <c r="T58" s="102"/>
      <c r="U58" s="102"/>
      <c r="V58" s="102"/>
      <c r="W58" s="102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</row>
    <row r="59" spans="1:66" s="77" customFormat="1">
      <c r="A59" s="97"/>
      <c r="B59" s="98"/>
      <c r="C59" s="99"/>
      <c r="D59" s="100"/>
      <c r="E59" s="101"/>
      <c r="F59" s="101"/>
      <c r="G59" s="101"/>
      <c r="H59" s="100"/>
      <c r="I59" s="100"/>
      <c r="J59" s="101"/>
      <c r="K59" s="101"/>
      <c r="L59" s="102"/>
      <c r="M59" s="102"/>
      <c r="N59" s="101"/>
      <c r="O59" s="101"/>
      <c r="P59" s="102"/>
      <c r="Q59" s="102"/>
      <c r="R59" s="102"/>
      <c r="S59" s="102"/>
      <c r="T59" s="102"/>
      <c r="U59" s="102"/>
      <c r="V59" s="102"/>
      <c r="W59" s="102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</row>
    <row r="60" spans="1:66">
      <c r="C60" s="99"/>
    </row>
    <row r="61" spans="1:66">
      <c r="C61" s="99"/>
    </row>
    <row r="62" spans="1:66">
      <c r="C62" s="99"/>
    </row>
    <row r="63" spans="1:66">
      <c r="C63" s="99"/>
    </row>
    <row r="64" spans="1:66">
      <c r="C64" s="99"/>
    </row>
    <row r="65" spans="1:66">
      <c r="C65" s="99"/>
    </row>
    <row r="66" spans="1:66">
      <c r="C66" s="99"/>
    </row>
    <row r="67" spans="1:66">
      <c r="C67" s="99"/>
    </row>
    <row r="68" spans="1:66">
      <c r="C68" s="99"/>
    </row>
    <row r="69" spans="1:66">
      <c r="C69" s="99"/>
    </row>
    <row r="70" spans="1:66" s="10" customFormat="1">
      <c r="A70" s="97"/>
      <c r="B70" s="98"/>
      <c r="C70" s="99"/>
      <c r="D70" s="100"/>
      <c r="E70" s="101"/>
      <c r="F70" s="101"/>
      <c r="G70" s="101"/>
      <c r="H70" s="100"/>
      <c r="I70" s="100"/>
      <c r="J70" s="101"/>
      <c r="K70" s="101"/>
      <c r="L70" s="102"/>
      <c r="M70" s="102"/>
      <c r="N70" s="101"/>
      <c r="O70" s="101"/>
      <c r="P70" s="102"/>
      <c r="Q70" s="102"/>
      <c r="R70" s="102"/>
      <c r="S70" s="102"/>
      <c r="T70" s="102"/>
      <c r="U70" s="102"/>
      <c r="V70" s="102"/>
      <c r="W70" s="102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</row>
    <row r="71" spans="1:66" s="77" customFormat="1">
      <c r="A71" s="97"/>
      <c r="B71" s="98"/>
      <c r="C71" s="99"/>
      <c r="D71" s="100"/>
      <c r="E71" s="101"/>
      <c r="F71" s="101"/>
      <c r="G71" s="101"/>
      <c r="H71" s="100"/>
      <c r="I71" s="100"/>
      <c r="J71" s="101"/>
      <c r="K71" s="101"/>
      <c r="L71" s="102"/>
      <c r="M71" s="102"/>
      <c r="N71" s="101"/>
      <c r="O71" s="101"/>
      <c r="P71" s="102"/>
      <c r="Q71" s="102"/>
      <c r="R71" s="102"/>
      <c r="S71" s="102"/>
      <c r="T71" s="102"/>
      <c r="U71" s="102"/>
      <c r="V71" s="102"/>
      <c r="W71" s="102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</row>
    <row r="72" spans="1:66" s="77" customFormat="1">
      <c r="A72" s="97"/>
      <c r="B72" s="98"/>
      <c r="C72" s="98"/>
      <c r="D72" s="100"/>
      <c r="E72" s="101"/>
      <c r="F72" s="101"/>
      <c r="G72" s="101"/>
      <c r="H72" s="100"/>
      <c r="I72" s="100"/>
      <c r="J72" s="101"/>
      <c r="K72" s="101"/>
      <c r="L72" s="102"/>
      <c r="M72" s="102"/>
      <c r="N72" s="101"/>
      <c r="O72" s="101"/>
      <c r="P72" s="102"/>
      <c r="Q72" s="102"/>
      <c r="R72" s="102"/>
      <c r="S72" s="102"/>
      <c r="T72" s="102"/>
      <c r="U72" s="102"/>
      <c r="V72" s="102"/>
      <c r="W72" s="102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</row>
    <row r="73" spans="1:66" s="77" customFormat="1">
      <c r="A73" s="97"/>
      <c r="B73" s="98"/>
      <c r="C73" s="98"/>
      <c r="D73" s="100"/>
      <c r="E73" s="101"/>
      <c r="F73" s="101"/>
      <c r="G73" s="101"/>
      <c r="H73" s="100"/>
      <c r="I73" s="100"/>
      <c r="J73" s="101"/>
      <c r="K73" s="101"/>
      <c r="L73" s="102"/>
      <c r="M73" s="102"/>
      <c r="N73" s="101"/>
      <c r="O73" s="101"/>
      <c r="P73" s="102"/>
      <c r="Q73" s="102"/>
      <c r="R73" s="102"/>
      <c r="S73" s="102"/>
      <c r="T73" s="102"/>
      <c r="U73" s="102"/>
      <c r="V73" s="102"/>
      <c r="W73" s="102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</row>
    <row r="74" spans="1:66" s="77" customFormat="1">
      <c r="A74" s="97"/>
      <c r="B74" s="98"/>
      <c r="C74" s="98"/>
      <c r="D74" s="100"/>
      <c r="E74" s="101"/>
      <c r="F74" s="101"/>
      <c r="G74" s="101"/>
      <c r="H74" s="100"/>
      <c r="I74" s="100"/>
      <c r="J74" s="101"/>
      <c r="K74" s="101"/>
      <c r="L74" s="102"/>
      <c r="M74" s="102"/>
      <c r="N74" s="101"/>
      <c r="O74" s="101"/>
      <c r="P74" s="102"/>
      <c r="Q74" s="102"/>
      <c r="R74" s="102"/>
      <c r="S74" s="102"/>
      <c r="T74" s="102"/>
      <c r="U74" s="102"/>
      <c r="V74" s="102"/>
      <c r="W74" s="102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</row>
  </sheetData>
  <mergeCells count="618">
    <mergeCell ref="AL49:AM49"/>
    <mergeCell ref="AN49:AO49"/>
    <mergeCell ref="AP49:AQ49"/>
    <mergeCell ref="AV47:AW47"/>
    <mergeCell ref="AX47:AY47"/>
    <mergeCell ref="AZ47:BA47"/>
    <mergeCell ref="AN47:AO47"/>
    <mergeCell ref="AP47:AQ47"/>
    <mergeCell ref="AR47:AS47"/>
    <mergeCell ref="AT47:AU47"/>
    <mergeCell ref="AR49:AS49"/>
    <mergeCell ref="AT49:AU49"/>
    <mergeCell ref="AV49:AW49"/>
    <mergeCell ref="AX49:AY49"/>
    <mergeCell ref="AZ49:BA49"/>
    <mergeCell ref="F49:G49"/>
    <mergeCell ref="H49:I49"/>
    <mergeCell ref="J49:K49"/>
    <mergeCell ref="L49:M49"/>
    <mergeCell ref="N49:O49"/>
    <mergeCell ref="P49:Q49"/>
    <mergeCell ref="R49:S49"/>
    <mergeCell ref="AJ47:AK47"/>
    <mergeCell ref="AL47:AM47"/>
    <mergeCell ref="X47:Y47"/>
    <mergeCell ref="Z47:AA47"/>
    <mergeCell ref="AB47:AC47"/>
    <mergeCell ref="AD47:AE47"/>
    <mergeCell ref="AF47:AG47"/>
    <mergeCell ref="AH47:AI47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AH45:AK45"/>
    <mergeCell ref="AL45:AO45"/>
    <mergeCell ref="AP45:AS45"/>
    <mergeCell ref="AT45:AW45"/>
    <mergeCell ref="AX45:BA45"/>
    <mergeCell ref="F46:I46"/>
    <mergeCell ref="J46:M46"/>
    <mergeCell ref="N46:Q46"/>
    <mergeCell ref="R46:U46"/>
    <mergeCell ref="V46:Y46"/>
    <mergeCell ref="AX46:BA46"/>
    <mergeCell ref="Z46:AC46"/>
    <mergeCell ref="AD46:AG46"/>
    <mergeCell ref="AH46:AK46"/>
    <mergeCell ref="AL46:AO46"/>
    <mergeCell ref="AP46:AS46"/>
    <mergeCell ref="AT46:AW46"/>
    <mergeCell ref="AV44:AW44"/>
    <mergeCell ref="AX44:AY44"/>
    <mergeCell ref="AZ44:BA44"/>
    <mergeCell ref="F45:I45"/>
    <mergeCell ref="J45:M45"/>
    <mergeCell ref="N45:Q45"/>
    <mergeCell ref="R45:U45"/>
    <mergeCell ref="V45:Y45"/>
    <mergeCell ref="Z45:AC45"/>
    <mergeCell ref="AD45:AG45"/>
    <mergeCell ref="AJ44:AK44"/>
    <mergeCell ref="AL44:AM44"/>
    <mergeCell ref="AN44:AO44"/>
    <mergeCell ref="AP44:AQ44"/>
    <mergeCell ref="AR44:AS44"/>
    <mergeCell ref="AT44:AU44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R44:S44"/>
    <mergeCell ref="T44:U44"/>
    <mergeCell ref="V44:W44"/>
    <mergeCell ref="A44:A45"/>
    <mergeCell ref="B44:B45"/>
    <mergeCell ref="C44:C45"/>
    <mergeCell ref="D44:D45"/>
    <mergeCell ref="F44:G44"/>
    <mergeCell ref="H44:I44"/>
    <mergeCell ref="J44:K44"/>
    <mergeCell ref="L38:M38"/>
    <mergeCell ref="N38:O38"/>
    <mergeCell ref="P38:Q38"/>
    <mergeCell ref="AV38:AW38"/>
    <mergeCell ref="R38:S38"/>
    <mergeCell ref="T38:U38"/>
    <mergeCell ref="V38:W38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X38:AY38"/>
    <mergeCell ref="AZ38:BA38"/>
    <mergeCell ref="AJ38:AK38"/>
    <mergeCell ref="AL38:AM38"/>
    <mergeCell ref="AN38:AO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AT36:AU36"/>
    <mergeCell ref="AV36:AW36"/>
    <mergeCell ref="AX36:AY36"/>
    <mergeCell ref="AZ36:BA36"/>
    <mergeCell ref="A38:A39"/>
    <mergeCell ref="B38:B39"/>
    <mergeCell ref="D38:D39"/>
    <mergeCell ref="F38:G38"/>
    <mergeCell ref="H38:I38"/>
    <mergeCell ref="J38:K38"/>
    <mergeCell ref="AH36:AI36"/>
    <mergeCell ref="AJ36:AK36"/>
    <mergeCell ref="AL36:AM36"/>
    <mergeCell ref="AN36:AO36"/>
    <mergeCell ref="AP36:AQ36"/>
    <mergeCell ref="AR36:AS36"/>
    <mergeCell ref="V36:W36"/>
    <mergeCell ref="X36:Y36"/>
    <mergeCell ref="Z36:AA36"/>
    <mergeCell ref="AB36:AC36"/>
    <mergeCell ref="AD36:AE36"/>
    <mergeCell ref="AF36:AG36"/>
    <mergeCell ref="J36:K36"/>
    <mergeCell ref="L36:M36"/>
    <mergeCell ref="N36:O36"/>
    <mergeCell ref="P36:Q36"/>
    <mergeCell ref="R36:S36"/>
    <mergeCell ref="T36:U36"/>
    <mergeCell ref="AT34:AU34"/>
    <mergeCell ref="AV34:AW34"/>
    <mergeCell ref="AX34:AY34"/>
    <mergeCell ref="AZ34:BA34"/>
    <mergeCell ref="A36:A37"/>
    <mergeCell ref="B36:B37"/>
    <mergeCell ref="C36:C37"/>
    <mergeCell ref="D36:D37"/>
    <mergeCell ref="F36:G36"/>
    <mergeCell ref="H36:I36"/>
    <mergeCell ref="AH34:AI34"/>
    <mergeCell ref="AJ34:AK34"/>
    <mergeCell ref="AL34:AM34"/>
    <mergeCell ref="AN34:AO34"/>
    <mergeCell ref="AP34:AQ34"/>
    <mergeCell ref="AR34:AS34"/>
    <mergeCell ref="V34:W34"/>
    <mergeCell ref="X34:Y34"/>
    <mergeCell ref="Z34:AA34"/>
    <mergeCell ref="AB34:AC34"/>
    <mergeCell ref="AD34:AE34"/>
    <mergeCell ref="AF34:AG34"/>
    <mergeCell ref="J34:K34"/>
    <mergeCell ref="L34:M34"/>
    <mergeCell ref="N34:O34"/>
    <mergeCell ref="P34:Q34"/>
    <mergeCell ref="R34:S34"/>
    <mergeCell ref="T34:U34"/>
    <mergeCell ref="AT32:AU32"/>
    <mergeCell ref="P32:Q32"/>
    <mergeCell ref="R32:S32"/>
    <mergeCell ref="T32:U32"/>
    <mergeCell ref="AV32:AW32"/>
    <mergeCell ref="AX32:AY32"/>
    <mergeCell ref="AZ32:BA32"/>
    <mergeCell ref="A34:A35"/>
    <mergeCell ref="B34:B35"/>
    <mergeCell ref="C34:C35"/>
    <mergeCell ref="D34:D35"/>
    <mergeCell ref="F34:G34"/>
    <mergeCell ref="H34:I34"/>
    <mergeCell ref="AH32:AI32"/>
    <mergeCell ref="AJ32:AK32"/>
    <mergeCell ref="AL32:AM32"/>
    <mergeCell ref="AN32:AO32"/>
    <mergeCell ref="AP32:AQ32"/>
    <mergeCell ref="AR32:AS32"/>
    <mergeCell ref="V32:W32"/>
    <mergeCell ref="X32:Y32"/>
    <mergeCell ref="Z32:AA32"/>
    <mergeCell ref="AB32:AC32"/>
    <mergeCell ref="AD32:AE32"/>
    <mergeCell ref="AF32:AG32"/>
    <mergeCell ref="J32:K32"/>
    <mergeCell ref="L32:M32"/>
    <mergeCell ref="N32:O32"/>
    <mergeCell ref="AT30:AU30"/>
    <mergeCell ref="AV30:AW30"/>
    <mergeCell ref="AX30:AY30"/>
    <mergeCell ref="AZ30:BA30"/>
    <mergeCell ref="A32:A33"/>
    <mergeCell ref="B32:B33"/>
    <mergeCell ref="C32:C33"/>
    <mergeCell ref="D32:D33"/>
    <mergeCell ref="F32:G32"/>
    <mergeCell ref="H32:I32"/>
    <mergeCell ref="AH30:AI30"/>
    <mergeCell ref="AJ30:AK30"/>
    <mergeCell ref="AL30:AM30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J30:K30"/>
    <mergeCell ref="L30:M30"/>
    <mergeCell ref="N30:O30"/>
    <mergeCell ref="P30:Q30"/>
    <mergeCell ref="R30:S30"/>
    <mergeCell ref="T30:U30"/>
    <mergeCell ref="AT28:AU28"/>
    <mergeCell ref="AV28:AW28"/>
    <mergeCell ref="AX28:AY28"/>
    <mergeCell ref="AZ28:BA28"/>
    <mergeCell ref="A30:A31"/>
    <mergeCell ref="B30:B31"/>
    <mergeCell ref="C30:C31"/>
    <mergeCell ref="D30:D31"/>
    <mergeCell ref="F30:G30"/>
    <mergeCell ref="H30:I30"/>
    <mergeCell ref="AH28:AI28"/>
    <mergeCell ref="AJ28:AK28"/>
    <mergeCell ref="AL28:AM28"/>
    <mergeCell ref="AN28:AO28"/>
    <mergeCell ref="AP28:AQ28"/>
    <mergeCell ref="AR28:AS28"/>
    <mergeCell ref="V28:W28"/>
    <mergeCell ref="X28:Y28"/>
    <mergeCell ref="Z28:AA28"/>
    <mergeCell ref="AB28:AC28"/>
    <mergeCell ref="AD28:AE28"/>
    <mergeCell ref="AF28:AG28"/>
    <mergeCell ref="J28:K28"/>
    <mergeCell ref="L28:M28"/>
    <mergeCell ref="N28:O28"/>
    <mergeCell ref="P28:Q28"/>
    <mergeCell ref="R28:S28"/>
    <mergeCell ref="T28:U28"/>
    <mergeCell ref="AT26:AU26"/>
    <mergeCell ref="P26:Q26"/>
    <mergeCell ref="R26:S26"/>
    <mergeCell ref="T26:U26"/>
    <mergeCell ref="AV26:AW26"/>
    <mergeCell ref="AX26:AY26"/>
    <mergeCell ref="AZ26:BA26"/>
    <mergeCell ref="A28:A29"/>
    <mergeCell ref="B28:B29"/>
    <mergeCell ref="C28:C29"/>
    <mergeCell ref="D28:D29"/>
    <mergeCell ref="F28:G28"/>
    <mergeCell ref="H28:I28"/>
    <mergeCell ref="AH26:AI26"/>
    <mergeCell ref="AJ26:AK26"/>
    <mergeCell ref="AL26:AM26"/>
    <mergeCell ref="AN26:AO26"/>
    <mergeCell ref="AP26:AQ26"/>
    <mergeCell ref="AR26:AS26"/>
    <mergeCell ref="V26:W26"/>
    <mergeCell ref="X26:Y26"/>
    <mergeCell ref="Z26:AA26"/>
    <mergeCell ref="AB26:AC26"/>
    <mergeCell ref="AD26:AE26"/>
    <mergeCell ref="AF26:AG26"/>
    <mergeCell ref="J26:K26"/>
    <mergeCell ref="L26:M26"/>
    <mergeCell ref="N26:O26"/>
    <mergeCell ref="AT24:AU24"/>
    <mergeCell ref="AV24:AW24"/>
    <mergeCell ref="AX24:AY24"/>
    <mergeCell ref="AZ24:BA24"/>
    <mergeCell ref="A26:A27"/>
    <mergeCell ref="B26:B27"/>
    <mergeCell ref="C26:C27"/>
    <mergeCell ref="D26:D27"/>
    <mergeCell ref="F26:G26"/>
    <mergeCell ref="H26:I26"/>
    <mergeCell ref="AH24:AI24"/>
    <mergeCell ref="AJ24:AK24"/>
    <mergeCell ref="AL24:AM24"/>
    <mergeCell ref="AN24:AO24"/>
    <mergeCell ref="AP24:AQ24"/>
    <mergeCell ref="AR24:AS24"/>
    <mergeCell ref="V24:W24"/>
    <mergeCell ref="X24:Y24"/>
    <mergeCell ref="Z24:AA24"/>
    <mergeCell ref="AB24:AC24"/>
    <mergeCell ref="AD24:AE24"/>
    <mergeCell ref="AF24:AG24"/>
    <mergeCell ref="J24:K24"/>
    <mergeCell ref="L24:M24"/>
    <mergeCell ref="N24:O24"/>
    <mergeCell ref="P24:Q24"/>
    <mergeCell ref="R24:S24"/>
    <mergeCell ref="T24:U24"/>
    <mergeCell ref="AT22:AU22"/>
    <mergeCell ref="AV22:AW22"/>
    <mergeCell ref="AX22:AY22"/>
    <mergeCell ref="AZ22:BA22"/>
    <mergeCell ref="A24:A25"/>
    <mergeCell ref="B24:B25"/>
    <mergeCell ref="C24:C25"/>
    <mergeCell ref="D24:D25"/>
    <mergeCell ref="F24:G24"/>
    <mergeCell ref="H24:I24"/>
    <mergeCell ref="AH22:AI22"/>
    <mergeCell ref="AJ22:AK22"/>
    <mergeCell ref="AL22:AM22"/>
    <mergeCell ref="AN22:AO22"/>
    <mergeCell ref="AP22:AQ22"/>
    <mergeCell ref="AR22:AS22"/>
    <mergeCell ref="V22:W22"/>
    <mergeCell ref="X22:Y22"/>
    <mergeCell ref="Z22:AA22"/>
    <mergeCell ref="AB22:AC22"/>
    <mergeCell ref="AD22:AE22"/>
    <mergeCell ref="AF22:AG22"/>
    <mergeCell ref="J22:K22"/>
    <mergeCell ref="L22:M22"/>
    <mergeCell ref="N22:O22"/>
    <mergeCell ref="P22:Q22"/>
    <mergeCell ref="R22:S22"/>
    <mergeCell ref="T22:U22"/>
    <mergeCell ref="AT20:AU20"/>
    <mergeCell ref="P20:Q20"/>
    <mergeCell ref="R20:S20"/>
    <mergeCell ref="T20:U20"/>
    <mergeCell ref="AV20:AW20"/>
    <mergeCell ref="AX20:AY20"/>
    <mergeCell ref="AZ20:BA20"/>
    <mergeCell ref="A22:A23"/>
    <mergeCell ref="B22:B23"/>
    <mergeCell ref="C22:C23"/>
    <mergeCell ref="D22:D23"/>
    <mergeCell ref="F22:G22"/>
    <mergeCell ref="H22:I22"/>
    <mergeCell ref="AH20:AI20"/>
    <mergeCell ref="AJ20:AK20"/>
    <mergeCell ref="AL20:AM20"/>
    <mergeCell ref="AN20:AO20"/>
    <mergeCell ref="AP20:AQ20"/>
    <mergeCell ref="AR20:AS20"/>
    <mergeCell ref="V20:W20"/>
    <mergeCell ref="X20:Y20"/>
    <mergeCell ref="Z20:AA20"/>
    <mergeCell ref="AB20:AC20"/>
    <mergeCell ref="AD20:AE20"/>
    <mergeCell ref="AF20:AG20"/>
    <mergeCell ref="J20:K20"/>
    <mergeCell ref="L20:M20"/>
    <mergeCell ref="N20:O20"/>
    <mergeCell ref="AT18:AU18"/>
    <mergeCell ref="AV18:AW18"/>
    <mergeCell ref="AX18:AY18"/>
    <mergeCell ref="AZ18:BA18"/>
    <mergeCell ref="A20:A21"/>
    <mergeCell ref="B20:B21"/>
    <mergeCell ref="C20:C21"/>
    <mergeCell ref="D20:D21"/>
    <mergeCell ref="F20:G20"/>
    <mergeCell ref="H20:I20"/>
    <mergeCell ref="AH18:AI18"/>
    <mergeCell ref="AJ18:AK18"/>
    <mergeCell ref="AL18:AM18"/>
    <mergeCell ref="AN18:AO18"/>
    <mergeCell ref="AP18:AQ18"/>
    <mergeCell ref="AR18:AS18"/>
    <mergeCell ref="V18:W18"/>
    <mergeCell ref="X18:Y18"/>
    <mergeCell ref="Z18:AA18"/>
    <mergeCell ref="AB18:AC18"/>
    <mergeCell ref="AD18:AE18"/>
    <mergeCell ref="AF18:AG18"/>
    <mergeCell ref="J18:K18"/>
    <mergeCell ref="L18:M18"/>
    <mergeCell ref="N18:O18"/>
    <mergeCell ref="P18:Q18"/>
    <mergeCell ref="R18:S18"/>
    <mergeCell ref="T18:U18"/>
    <mergeCell ref="AT16:AU16"/>
    <mergeCell ref="AV16:AW16"/>
    <mergeCell ref="AX16:AY16"/>
    <mergeCell ref="AZ16:BA16"/>
    <mergeCell ref="A18:A19"/>
    <mergeCell ref="B18:B19"/>
    <mergeCell ref="C18:C19"/>
    <mergeCell ref="D18:D19"/>
    <mergeCell ref="F18:G18"/>
    <mergeCell ref="H18:I18"/>
    <mergeCell ref="AH16:AI16"/>
    <mergeCell ref="AJ16:AK16"/>
    <mergeCell ref="AL16:AM16"/>
    <mergeCell ref="AN16:AO16"/>
    <mergeCell ref="AP16:AQ16"/>
    <mergeCell ref="AR16:AS16"/>
    <mergeCell ref="V16:W16"/>
    <mergeCell ref="X16:Y16"/>
    <mergeCell ref="Z16:AA16"/>
    <mergeCell ref="AB16:AC16"/>
    <mergeCell ref="AD16:AE16"/>
    <mergeCell ref="AF16:AG16"/>
    <mergeCell ref="J16:K16"/>
    <mergeCell ref="L16:M16"/>
    <mergeCell ref="N16:O16"/>
    <mergeCell ref="P16:Q16"/>
    <mergeCell ref="R16:S16"/>
    <mergeCell ref="T16:U16"/>
    <mergeCell ref="AT14:AU14"/>
    <mergeCell ref="P14:Q14"/>
    <mergeCell ref="R14:S14"/>
    <mergeCell ref="T14:U14"/>
    <mergeCell ref="AV14:AW14"/>
    <mergeCell ref="AX14:AY14"/>
    <mergeCell ref="AZ14:BA14"/>
    <mergeCell ref="A16:A17"/>
    <mergeCell ref="B16:B17"/>
    <mergeCell ref="C16:C17"/>
    <mergeCell ref="D16:D17"/>
    <mergeCell ref="F16:G16"/>
    <mergeCell ref="H16:I16"/>
    <mergeCell ref="AH14:AI14"/>
    <mergeCell ref="AJ14:AK14"/>
    <mergeCell ref="AL14:AM14"/>
    <mergeCell ref="AN14:AO14"/>
    <mergeCell ref="AP14:AQ14"/>
    <mergeCell ref="AR14:AS14"/>
    <mergeCell ref="V14:W14"/>
    <mergeCell ref="X14:Y14"/>
    <mergeCell ref="Z14:AA14"/>
    <mergeCell ref="AB14:AC14"/>
    <mergeCell ref="AD14:AE14"/>
    <mergeCell ref="AF14:AG14"/>
    <mergeCell ref="J14:K14"/>
    <mergeCell ref="L14:M14"/>
    <mergeCell ref="N14:O14"/>
    <mergeCell ref="A14:A15"/>
    <mergeCell ref="B14:B15"/>
    <mergeCell ref="C14:C15"/>
    <mergeCell ref="D14:D15"/>
    <mergeCell ref="F14:G14"/>
    <mergeCell ref="H14:I14"/>
    <mergeCell ref="AH12:AI12"/>
    <mergeCell ref="AJ12:AK12"/>
    <mergeCell ref="AL12:AM12"/>
    <mergeCell ref="V12:W12"/>
    <mergeCell ref="X12:Y12"/>
    <mergeCell ref="Z12:AA12"/>
    <mergeCell ref="AB12:AC12"/>
    <mergeCell ref="AD12:AE12"/>
    <mergeCell ref="AF12:AG12"/>
    <mergeCell ref="J12:K12"/>
    <mergeCell ref="L12:M12"/>
    <mergeCell ref="AV10:AW10"/>
    <mergeCell ref="AX10:AY10"/>
    <mergeCell ref="AZ10:BA10"/>
    <mergeCell ref="A12:A13"/>
    <mergeCell ref="B12:B13"/>
    <mergeCell ref="C12:C13"/>
    <mergeCell ref="D12:D13"/>
    <mergeCell ref="F12:G12"/>
    <mergeCell ref="H12:I12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T12:AU12"/>
    <mergeCell ref="AV12:AW12"/>
    <mergeCell ref="AX12:AY12"/>
    <mergeCell ref="AZ12:BA12"/>
    <mergeCell ref="AN12:AO12"/>
    <mergeCell ref="J10:K10"/>
    <mergeCell ref="L10:M10"/>
    <mergeCell ref="N10:O10"/>
    <mergeCell ref="P10:Q10"/>
    <mergeCell ref="R10:S10"/>
    <mergeCell ref="T10:U10"/>
    <mergeCell ref="AT9:AU9"/>
    <mergeCell ref="N12:O12"/>
    <mergeCell ref="P12:Q12"/>
    <mergeCell ref="R12:S12"/>
    <mergeCell ref="T12:U12"/>
    <mergeCell ref="AT10:AU10"/>
    <mergeCell ref="AP12:AQ12"/>
    <mergeCell ref="AR12:AS12"/>
    <mergeCell ref="AP8:AS8"/>
    <mergeCell ref="AV9:AW9"/>
    <mergeCell ref="AX9:AY9"/>
    <mergeCell ref="AZ9:BA9"/>
    <mergeCell ref="A10:A11"/>
    <mergeCell ref="B10:B11"/>
    <mergeCell ref="C10:C11"/>
    <mergeCell ref="D10:D11"/>
    <mergeCell ref="F10:G10"/>
    <mergeCell ref="H10:I10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AD10:AE10"/>
    <mergeCell ref="AF10:AG10"/>
    <mergeCell ref="A7:A9"/>
    <mergeCell ref="B7:B9"/>
    <mergeCell ref="C7:C9"/>
    <mergeCell ref="D7:D9"/>
    <mergeCell ref="F7:BA7"/>
    <mergeCell ref="F8:I8"/>
    <mergeCell ref="J8:M8"/>
    <mergeCell ref="N8:Q8"/>
    <mergeCell ref="R8:U8"/>
    <mergeCell ref="AT8:AW8"/>
    <mergeCell ref="AX8:BA8"/>
    <mergeCell ref="F9:G9"/>
    <mergeCell ref="H9:I9"/>
    <mergeCell ref="J9:K9"/>
    <mergeCell ref="L9:M9"/>
    <mergeCell ref="N9:O9"/>
    <mergeCell ref="P9:Q9"/>
    <mergeCell ref="R9:S9"/>
    <mergeCell ref="T9:U9"/>
    <mergeCell ref="V8:Y8"/>
    <mergeCell ref="Z8:AC8"/>
    <mergeCell ref="AD8:AG8"/>
    <mergeCell ref="AH8:AK8"/>
    <mergeCell ref="AL8:AO8"/>
    <mergeCell ref="AD42:AE42"/>
    <mergeCell ref="AF42:AG42"/>
    <mergeCell ref="AH42:AI42"/>
    <mergeCell ref="A40:A41"/>
    <mergeCell ref="B40:B41"/>
    <mergeCell ref="D40:D41"/>
    <mergeCell ref="F40:G40"/>
    <mergeCell ref="H40:I40"/>
    <mergeCell ref="J40:K40"/>
    <mergeCell ref="L40:M40"/>
    <mergeCell ref="N40:O40"/>
    <mergeCell ref="P40:Q40"/>
    <mergeCell ref="AT42:AU42"/>
    <mergeCell ref="AV42:AW42"/>
    <mergeCell ref="AX42:AY42"/>
    <mergeCell ref="AZ42:BA42"/>
    <mergeCell ref="AP40:AQ40"/>
    <mergeCell ref="AR40:AS40"/>
    <mergeCell ref="AT40:AU40"/>
    <mergeCell ref="AV40:AW40"/>
    <mergeCell ref="AX40:AY40"/>
    <mergeCell ref="AZ40:BA40"/>
    <mergeCell ref="C38:C39"/>
    <mergeCell ref="C40:C41"/>
    <mergeCell ref="C42:C43"/>
    <mergeCell ref="A2:AF2"/>
    <mergeCell ref="AJ42:AK42"/>
    <mergeCell ref="AL42:AM42"/>
    <mergeCell ref="AN42:AO42"/>
    <mergeCell ref="AP42:AQ42"/>
    <mergeCell ref="AR42:AS42"/>
    <mergeCell ref="A42:A43"/>
    <mergeCell ref="B42:B43"/>
    <mergeCell ref="D42:D43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</mergeCells>
  <pageMargins left="0.51181102362204722" right="0.51181102362204722" top="0.78740157480314965" bottom="0.78740157480314965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 12 MESES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luceli</cp:lastModifiedBy>
  <dcterms:created xsi:type="dcterms:W3CDTF">2015-09-24T20:10:52Z</dcterms:created>
  <dcterms:modified xsi:type="dcterms:W3CDTF">2015-11-13T16:25:51Z</dcterms:modified>
</cp:coreProperties>
</file>