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1.xml" ContentType="application/vnd.openxmlformats-officedocument.spreadsheetml.revisionLog+xml"/>
  <Override PartName="/xl/revisions/revisionLog4.xml" ContentType="application/vnd.openxmlformats-officedocument.spreadsheetml.revisionLog+xml"/>
  <Override PartName="/xl/revisions/revisionLog1.xml" ContentType="application/vnd.openxmlformats-officedocument.spreadsheetml.revisionLog+xml"/>
  <Override PartName="/xl/revisions/revisionLog1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llyne\Desktop\"/>
    </mc:Choice>
  </mc:AlternateContent>
  <bookViews>
    <workbookView xWindow="0" yWindow="480" windowWidth="3795" windowHeight="6600" activeTab="1"/>
  </bookViews>
  <sheets>
    <sheet name="Planilha" sheetId="1" r:id="rId1"/>
    <sheet name="CRONOGRAMA" sheetId="2" r:id="rId2"/>
    <sheet name="Lista de instalação elétrica" sheetId="3" r:id="rId3"/>
    <sheet name="SPDA" sheetId="4" r:id="rId4"/>
    <sheet name="Hidráulica" sheetId="5" r:id="rId5"/>
    <sheet name="Esgoto" sheetId="6" r:id="rId6"/>
    <sheet name="Combate a Incêndio" sheetId="7" r:id="rId7"/>
    <sheet name=" IT médico" sheetId="8" r:id="rId8"/>
    <sheet name="SISTEMAS ESPECIAIS" sheetId="9" r:id="rId9"/>
    <sheet name="SONORIZAÇÃO" sheetId="10" r:id="rId10"/>
    <sheet name="GASES MEDICINAIS" sheetId="11" r:id="rId11"/>
    <sheet name="CLIMATIZAÇÃO" sheetId="12" r:id="rId12"/>
    <sheet name="BDI equipamentos" sheetId="13" r:id="rId13"/>
    <sheet name="BDI serviços" sheetId="14" r:id="rId14"/>
    <sheet name="Plan1" sheetId="15" r:id="rId15"/>
  </sheets>
  <externalReferences>
    <externalReference r:id="rId16"/>
    <externalReference r:id="rId17"/>
  </externalReferences>
  <definedNames>
    <definedName name="_3_00_m" localSheetId="7">#REF!</definedName>
    <definedName name="_3_00_m" localSheetId="12">#REF!</definedName>
    <definedName name="_3_00_m" localSheetId="13">#REF!</definedName>
    <definedName name="_3_00_m" localSheetId="11">#REF!</definedName>
    <definedName name="_3_00_m" localSheetId="8">#REF!</definedName>
    <definedName name="_3_00_m" localSheetId="9">#REF!</definedName>
    <definedName name="_3_00_m" localSheetId="3">#REF!</definedName>
    <definedName name="_3_00_m">#REF!</definedName>
    <definedName name="_A" localSheetId="7">#REF!</definedName>
    <definedName name="_A" localSheetId="12">#REF!</definedName>
    <definedName name="_A" localSheetId="13">#REF!</definedName>
    <definedName name="_A" localSheetId="11">#REF!</definedName>
    <definedName name="_A" localSheetId="8">#REF!</definedName>
    <definedName name="_A" localSheetId="9">#REF!</definedName>
    <definedName name="_A" localSheetId="3">#REF!</definedName>
    <definedName name="_A">#REF!</definedName>
    <definedName name="_A_2" localSheetId="7">#REF!</definedName>
    <definedName name="_A_2" localSheetId="12">#REF!</definedName>
    <definedName name="_A_2" localSheetId="13">#REF!</definedName>
    <definedName name="_A_2" localSheetId="11">#REF!</definedName>
    <definedName name="_A_2" localSheetId="8">#REF!</definedName>
    <definedName name="_A_2" localSheetId="9">#REF!</definedName>
    <definedName name="_A_2" localSheetId="3">#REF!</definedName>
    <definedName name="_A_2">#REF!</definedName>
    <definedName name="_A_3" localSheetId="7">#REF!</definedName>
    <definedName name="_A_3" localSheetId="12">#REF!</definedName>
    <definedName name="_A_3" localSheetId="13">#REF!</definedName>
    <definedName name="_A_3" localSheetId="11">#REF!</definedName>
    <definedName name="_A_3" localSheetId="8">#REF!</definedName>
    <definedName name="_A_3" localSheetId="9">#REF!</definedName>
    <definedName name="_A_3" localSheetId="3">#REF!</definedName>
    <definedName name="_A_3">#REF!</definedName>
    <definedName name="_Fill" localSheetId="7" hidden="1">#REF!</definedName>
    <definedName name="_Fill" localSheetId="12" hidden="1">#REF!</definedName>
    <definedName name="_Fill" localSheetId="13" hidden="1">#REF!</definedName>
    <definedName name="_Fill" localSheetId="11" hidden="1">#REF!</definedName>
    <definedName name="_Fill" localSheetId="8" hidden="1">#REF!</definedName>
    <definedName name="_Fill" localSheetId="9" hidden="1">#REF!</definedName>
    <definedName name="_Fill" localSheetId="3" hidden="1">#REF!</definedName>
    <definedName name="_Fill" hidden="1">#REF!</definedName>
    <definedName name="_xlnm._FilterDatabase" localSheetId="7" hidden="1">' IT médico'!$A$2:$G$11</definedName>
    <definedName name="_xlnm._FilterDatabase" localSheetId="12" hidden="1">#REF!</definedName>
    <definedName name="_xlnm._FilterDatabase" localSheetId="13" hidden="1">#REF!</definedName>
    <definedName name="_xlnm._FilterDatabase" localSheetId="11" hidden="1">CLIMATIZAÇÃO!$A$2:$G$186</definedName>
    <definedName name="_xlnm._FilterDatabase" localSheetId="6" hidden="1">'Combate a Incêndio'!$A$2:$H$26</definedName>
    <definedName name="_xlnm._FilterDatabase" localSheetId="5" hidden="1">Esgoto!$A$2:$H$51</definedName>
    <definedName name="_xlnm._FilterDatabase" localSheetId="4" hidden="1">Hidráulica!$A$2:$H$103</definedName>
    <definedName name="_xlnm._FilterDatabase" localSheetId="2" hidden="1">'Lista de instalação elétrica'!$A$2:$H$131</definedName>
    <definedName name="_xlnm._FilterDatabase" localSheetId="0" hidden="1">Planilha!$A$8:$J$255</definedName>
    <definedName name="_xlnm._FilterDatabase" localSheetId="8" hidden="1">'SISTEMAS ESPECIAIS'!$A$2:$H$32</definedName>
    <definedName name="_xlnm._FilterDatabase" localSheetId="9" hidden="1">SONORIZAÇÃO!$A$2:$H$11</definedName>
    <definedName name="_xlnm._FilterDatabase" localSheetId="3" hidden="1">SPDA!$A$2:$H$14</definedName>
    <definedName name="_xlnm._FilterDatabase" hidden="1">#REF!</definedName>
    <definedName name="_Order1" hidden="1">255</definedName>
    <definedName name="_Order2" hidden="1">255</definedName>
    <definedName name="AAA" localSheetId="12" hidden="1">{#N/A,#N/A,FALSE,"SYSOC";#N/A,#N/A,FALSE,"RESU-GESTION";#N/A,#N/A,FALSE,"EVOL-MNA";#N/A,#N/A,FALSE,"VTAS-ANALI";#N/A,#N/A,FALSE,"ANALI-GSFIJOS";#N/A,#N/A,FALSE,"DETA-RUBROS";#N/A,#N/A,FALSE,"ANALI-CNF";#N/A,#N/A,FALSE,"BILAN";#N/A,#N/A,FALSE,"TAB_FIN";#N/A,#N/A,FALSE,"IND_ECO"}</definedName>
    <definedName name="AAA" localSheetId="13" hidden="1">{#N/A,#N/A,FALSE,"SYSOC";#N/A,#N/A,FALSE,"RESU-GESTION";#N/A,#N/A,FALSE,"EVOL-MNA";#N/A,#N/A,FALSE,"VTAS-ANALI";#N/A,#N/A,FALSE,"ANALI-GSFIJOS";#N/A,#N/A,FALSE,"DETA-RUBROS";#N/A,#N/A,FALSE,"ANALI-CNF";#N/A,#N/A,FALSE,"BILAN";#N/A,#N/A,FALSE,"TAB_FIN";#N/A,#N/A,FALSE,"IND_ECO"}</definedName>
    <definedName name="AAA" localSheetId="2" hidden="1">{#N/A,#N/A,FALSE,"SYSOC";#N/A,#N/A,FALSE,"RESU-GESTION";#N/A,#N/A,FALSE,"EVOL-MNA";#N/A,#N/A,FALSE,"VTAS-ANALI";#N/A,#N/A,FALSE,"ANALI-GSFIJOS";#N/A,#N/A,FALSE,"DETA-RUBROS";#N/A,#N/A,FALSE,"ANALI-CNF";#N/A,#N/A,FALSE,"BILAN";#N/A,#N/A,FALSE,"TAB_FIN";#N/A,#N/A,FALSE,"IND_ECO"}</definedName>
    <definedName name="AAA" hidden="1">{#N/A,#N/A,FALSE,"SYSOC";#N/A,#N/A,FALSE,"RESU-GESTION";#N/A,#N/A,FALSE,"EVOL-MNA";#N/A,#N/A,FALSE,"VTAS-ANALI";#N/A,#N/A,FALSE,"ANALI-GSFIJOS";#N/A,#N/A,FALSE,"DETA-RUBROS";#N/A,#N/A,FALSE,"ANALI-CNF";#N/A,#N/A,FALSE,"BILAN";#N/A,#N/A,FALSE,"TAB_FIN";#N/A,#N/A,FALSE,"IND_ECO"}</definedName>
    <definedName name="AAAA" localSheetId="12" hidden="1">{#N/A,#N/A,FALSE,"SYSOC";#N/A,#N/A,FALSE,"RESU-GESTION";#N/A,#N/A,FALSE,"EVOL-MNA";#N/A,#N/A,FALSE,"VTAS-ANALI";#N/A,#N/A,FALSE,"ANALI-GSFIJOS";#N/A,#N/A,FALSE,"DETA-RUBROS";#N/A,#N/A,FALSE,"ANALI-CNF";#N/A,#N/A,FALSE,"BILAN";#N/A,#N/A,FALSE,"TAB_FIN";#N/A,#N/A,FALSE,"IND_ECO"}</definedName>
    <definedName name="AAAA" localSheetId="13" hidden="1">{#N/A,#N/A,FALSE,"SYSOC";#N/A,#N/A,FALSE,"RESU-GESTION";#N/A,#N/A,FALSE,"EVOL-MNA";#N/A,#N/A,FALSE,"VTAS-ANALI";#N/A,#N/A,FALSE,"ANALI-GSFIJOS";#N/A,#N/A,FALSE,"DETA-RUBROS";#N/A,#N/A,FALSE,"ANALI-CNF";#N/A,#N/A,FALSE,"BILAN";#N/A,#N/A,FALSE,"TAB_FIN";#N/A,#N/A,FALSE,"IND_ECO"}</definedName>
    <definedName name="AAAA" localSheetId="2" hidden="1">{#N/A,#N/A,FALSE,"SYSOC";#N/A,#N/A,FALSE,"RESU-GESTION";#N/A,#N/A,FALSE,"EVOL-MNA";#N/A,#N/A,FALSE,"VTAS-ANALI";#N/A,#N/A,FALSE,"ANALI-GSFIJOS";#N/A,#N/A,FALSE,"DETA-RUBROS";#N/A,#N/A,FALSE,"ANALI-CNF";#N/A,#N/A,FALSE,"BILAN";#N/A,#N/A,FALSE,"TAB_FIN";#N/A,#N/A,FALSE,"IND_ECO"}</definedName>
    <definedName name="AAAA" hidden="1">{#N/A,#N/A,FALSE,"SYSOC";#N/A,#N/A,FALSE,"RESU-GESTION";#N/A,#N/A,FALSE,"EVOL-MNA";#N/A,#N/A,FALSE,"VTAS-ANALI";#N/A,#N/A,FALSE,"ANALI-GSFIJOS";#N/A,#N/A,FALSE,"DETA-RUBROS";#N/A,#N/A,FALSE,"ANALI-CNF";#N/A,#N/A,FALSE,"BILAN";#N/A,#N/A,FALSE,"TAB_FIN";#N/A,#N/A,FALSE,"IND_ECO"}</definedName>
    <definedName name="AG" localSheetId="7">#REF!</definedName>
    <definedName name="AG" localSheetId="12">#REF!</definedName>
    <definedName name="AG" localSheetId="13">#REF!</definedName>
    <definedName name="AG" localSheetId="11">#REF!</definedName>
    <definedName name="AG" localSheetId="8">#REF!</definedName>
    <definedName name="AG" localSheetId="9">#REF!</definedName>
    <definedName name="AG" localSheetId="3">#REF!</definedName>
    <definedName name="AG">#REF!</definedName>
    <definedName name="_xlnm.Print_Area" localSheetId="12">'BDI equipamentos'!$A$1:$I$43</definedName>
    <definedName name="_xlnm.Print_Area" localSheetId="13">'BDI serviços'!$A$1:$I$43</definedName>
    <definedName name="_xlnm.Print_Area" localSheetId="11">CLIMATIZAÇÃO!$A$1:$G$186</definedName>
    <definedName name="_xlnm.Print_Area" localSheetId="6">'Combate a Incêndio'!$A$1:$H$26</definedName>
    <definedName name="_xlnm.Print_Area" localSheetId="1">CRONOGRAMA!$B$1:$T$76</definedName>
    <definedName name="_xlnm.Print_Area" localSheetId="10">'GASES MEDICINAIS'!$A$1:$H$218</definedName>
    <definedName name="_xlnm.Print_Area" localSheetId="4">Hidráulica!$A$1:$H$103</definedName>
    <definedName name="_xlnm.Print_Area" localSheetId="2">'Lista de instalação elétrica'!$A$1:$H$131</definedName>
    <definedName name="_xlnm.Print_Area" localSheetId="0">Planilha!$A$1:$J$259</definedName>
    <definedName name="_xlnm.Print_Area" localSheetId="3">SPDA!$A$1:$H$14</definedName>
    <definedName name="BBB" localSheetId="12" hidden="1">{#N/A,#N/A,FALSE,"SYSOC";#N/A,#N/A,FALSE,"RESU-GESTION";#N/A,#N/A,FALSE,"EVOL-MNA";#N/A,#N/A,FALSE,"VTAS-ANALI";#N/A,#N/A,FALSE,"ANALI-GSFIJOS";#N/A,#N/A,FALSE,"DETA-RUBROS";#N/A,#N/A,FALSE,"ANALI-CNF";#N/A,#N/A,FALSE,"BILAN";#N/A,#N/A,FALSE,"TAB_FIN";#N/A,#N/A,FALSE,"IND_ECO"}</definedName>
    <definedName name="BBB" localSheetId="13" hidden="1">{#N/A,#N/A,FALSE,"SYSOC";#N/A,#N/A,FALSE,"RESU-GESTION";#N/A,#N/A,FALSE,"EVOL-MNA";#N/A,#N/A,FALSE,"VTAS-ANALI";#N/A,#N/A,FALSE,"ANALI-GSFIJOS";#N/A,#N/A,FALSE,"DETA-RUBROS";#N/A,#N/A,FALSE,"ANALI-CNF";#N/A,#N/A,FALSE,"BILAN";#N/A,#N/A,FALSE,"TAB_FIN";#N/A,#N/A,FALSE,"IND_ECO"}</definedName>
    <definedName name="BBB" localSheetId="2" hidden="1">{#N/A,#N/A,FALSE,"SYSOC";#N/A,#N/A,FALSE,"RESU-GESTION";#N/A,#N/A,FALSE,"EVOL-MNA";#N/A,#N/A,FALSE,"VTAS-ANALI";#N/A,#N/A,FALSE,"ANALI-GSFIJOS";#N/A,#N/A,FALSE,"DETA-RUBROS";#N/A,#N/A,FALSE,"ANALI-CNF";#N/A,#N/A,FALSE,"BILAN";#N/A,#N/A,FALSE,"TAB_FIN";#N/A,#N/A,FALSE,"IND_ECO"}</definedName>
    <definedName name="BBB" hidden="1">{#N/A,#N/A,FALSE,"SYSOC";#N/A,#N/A,FALSE,"RESU-GESTION";#N/A,#N/A,FALSE,"EVOL-MNA";#N/A,#N/A,FALSE,"VTAS-ANALI";#N/A,#N/A,FALSE,"ANALI-GSFIJOS";#N/A,#N/A,FALSE,"DETA-RUBROS";#N/A,#N/A,FALSE,"ANALI-CNF";#N/A,#N/A,FALSE,"BILAN";#N/A,#N/A,FALSE,"TAB_FIN";#N/A,#N/A,FALSE,"IND_ECO"}</definedName>
    <definedName name="EVOLUTION_DES_ROI" localSheetId="12" hidden="1">{#N/A,#N/A,FALSE,"SYSOC";#N/A,#N/A,FALSE,"RESU-GESTION";#N/A,#N/A,FALSE,"EVOL-MNA";#N/A,#N/A,FALSE,"VTAS-ANALI";#N/A,#N/A,FALSE,"ANALI-GSFIJOS";#N/A,#N/A,FALSE,"DETA-RUBROS";#N/A,#N/A,FALSE,"ANALI-CNF";#N/A,#N/A,FALSE,"BILAN";#N/A,#N/A,FALSE,"TAB_FIN";#N/A,#N/A,FALSE,"IND_ECO"}</definedName>
    <definedName name="EVOLUTION_DES_ROI" localSheetId="13" hidden="1">{#N/A,#N/A,FALSE,"SYSOC";#N/A,#N/A,FALSE,"RESU-GESTION";#N/A,#N/A,FALSE,"EVOL-MNA";#N/A,#N/A,FALSE,"VTAS-ANALI";#N/A,#N/A,FALSE,"ANALI-GSFIJOS";#N/A,#N/A,FALSE,"DETA-RUBROS";#N/A,#N/A,FALSE,"ANALI-CNF";#N/A,#N/A,FALSE,"BILAN";#N/A,#N/A,FALSE,"TAB_FIN";#N/A,#N/A,FALSE,"IND_ECO"}</definedName>
    <definedName name="EVOLUTION_DES_ROI" localSheetId="2" hidden="1">{#N/A,#N/A,FALSE,"SYSOC";#N/A,#N/A,FALSE,"RESU-GESTION";#N/A,#N/A,FALSE,"EVOL-MNA";#N/A,#N/A,FALSE,"VTAS-ANALI";#N/A,#N/A,FALSE,"ANALI-GSFIJOS";#N/A,#N/A,FALSE,"DETA-RUBROS";#N/A,#N/A,FALSE,"ANALI-CNF";#N/A,#N/A,FALSE,"BILAN";#N/A,#N/A,FALSE,"TAB_FIN";#N/A,#N/A,FALSE,"IND_ECO"}</definedName>
    <definedName name="EVOLUTION_DES_ROI" hidden="1">{#N/A,#N/A,FALSE,"SYSOC";#N/A,#N/A,FALSE,"RESU-GESTION";#N/A,#N/A,FALSE,"EVOL-MNA";#N/A,#N/A,FALSE,"VTAS-ANALI";#N/A,#N/A,FALSE,"ANALI-GSFIJOS";#N/A,#N/A,FALSE,"DETA-RUBROS";#N/A,#N/A,FALSE,"ANALI-CNF";#N/A,#N/A,FALSE,"BILAN";#N/A,#N/A,FALSE,"TAB_FIN";#N/A,#N/A,FALSE,"IND_ECO"}</definedName>
    <definedName name="Excel_BuiltIn_Print_Area" localSheetId="7">#REF!</definedName>
    <definedName name="Excel_BuiltIn_Print_Area" localSheetId="12">#REF!</definedName>
    <definedName name="Excel_BuiltIn_Print_Area" localSheetId="13">#REF!</definedName>
    <definedName name="Excel_BuiltIn_Print_Area" localSheetId="11">#REF!</definedName>
    <definedName name="Excel_BuiltIn_Print_Area" localSheetId="8">#REF!</definedName>
    <definedName name="Excel_BuiltIn_Print_Area" localSheetId="9">#REF!</definedName>
    <definedName name="Excel_BuiltIn_Print_Area" localSheetId="3">#REF!</definedName>
    <definedName name="Excel_BuiltIn_Print_Area">#REF!</definedName>
    <definedName name="Excel_BuiltIn_Print_Titles_1" localSheetId="7">#REF!</definedName>
    <definedName name="Excel_BuiltIn_Print_Titles_1" localSheetId="12">#REF!</definedName>
    <definedName name="Excel_BuiltIn_Print_Titles_1" localSheetId="13">#REF!</definedName>
    <definedName name="Excel_BuiltIn_Print_Titles_1" localSheetId="11">#REF!</definedName>
    <definedName name="Excel_BuiltIn_Print_Titles_1" localSheetId="8">#REF!</definedName>
    <definedName name="Excel_BuiltIn_Print_Titles_1" localSheetId="9">#REF!</definedName>
    <definedName name="Excel_BuiltIn_Print_Titles_1" localSheetId="3">#REF!</definedName>
    <definedName name="Excel_BuiltIn_Print_Titles_1">#REF!</definedName>
    <definedName name="iiii" localSheetId="12" hidden="1">{#N/A,#N/A,FALSE,"MATERIAIS"}</definedName>
    <definedName name="iiii" localSheetId="13" hidden="1">{#N/A,#N/A,FALSE,"MATERIAIS"}</definedName>
    <definedName name="iiii" localSheetId="2" hidden="1">{#N/A,#N/A,FALSE,"MATERIAIS"}</definedName>
    <definedName name="iiii" hidden="1">{#N/A,#N/A,FALSE,"MATERIAIS"}</definedName>
    <definedName name="MAT" localSheetId="12" hidden="1">{#N/A,#N/A,FALSE,"MATERIAIS"}</definedName>
    <definedName name="MAT" localSheetId="13" hidden="1">{#N/A,#N/A,FALSE,"MATERIAIS"}</definedName>
    <definedName name="MAT" localSheetId="2" hidden="1">{#N/A,#N/A,FALSE,"MATERIAIS"}</definedName>
    <definedName name="MAT" hidden="1">{#N/A,#N/A,FALSE,"MATERIAIS"}</definedName>
    <definedName name="plan" localSheetId="12" hidden="1">{#N/A,#N/A,FALSE,"EQUIPAMENTOS"}</definedName>
    <definedName name="plan" localSheetId="13" hidden="1">{#N/A,#N/A,FALSE,"EQUIPAMENTOS"}</definedName>
    <definedName name="plan" localSheetId="2" hidden="1">{#N/A,#N/A,FALSE,"EQUIPAMENTOS"}</definedName>
    <definedName name="plan" hidden="1">{#N/A,#N/A,FALSE,"EQUIPAMENTOS"}</definedName>
    <definedName name="plan1" localSheetId="12" hidden="1">{#N/A,#N/A,FALSE,"MATERIAIS"}</definedName>
    <definedName name="plan1" localSheetId="13" hidden="1">{#N/A,#N/A,FALSE,"MATERIAIS"}</definedName>
    <definedName name="plan1" localSheetId="2" hidden="1">{#N/A,#N/A,FALSE,"MATERIAIS"}</definedName>
    <definedName name="plan1" hidden="1">{#N/A,#N/A,FALSE,"MATERIAIS"}</definedName>
    <definedName name="solve" localSheetId="7" hidden="1">#REF!</definedName>
    <definedName name="solve" localSheetId="12" hidden="1">#REF!</definedName>
    <definedName name="solve" localSheetId="13" hidden="1">#REF!</definedName>
    <definedName name="solve" localSheetId="11" hidden="1">#REF!</definedName>
    <definedName name="solve" localSheetId="8" hidden="1">#REF!</definedName>
    <definedName name="solve" localSheetId="9" hidden="1">#REF!</definedName>
    <definedName name="solve" localSheetId="3" hidden="1">#REF!</definedName>
    <definedName name="solve" hidden="1">#REF!</definedName>
    <definedName name="solver_lin" hidden="1">0</definedName>
    <definedName name="solver_num" hidden="1">0</definedName>
    <definedName name="solver_opt" localSheetId="7" hidden="1">#REF!</definedName>
    <definedName name="solver_opt" localSheetId="12" hidden="1">#REF!</definedName>
    <definedName name="solver_opt" localSheetId="13" hidden="1">#REF!</definedName>
    <definedName name="solver_opt" localSheetId="11" hidden="1">#REF!</definedName>
    <definedName name="solver_opt" localSheetId="8" hidden="1">#REF!</definedName>
    <definedName name="solver_opt" localSheetId="9" hidden="1">#REF!</definedName>
    <definedName name="solver_opt" localSheetId="3" hidden="1">#REF!</definedName>
    <definedName name="solver_opt" hidden="1">#REF!</definedName>
    <definedName name="solver_tmp" localSheetId="7" hidden="1">#REF!</definedName>
    <definedName name="solver_tmp" localSheetId="12" hidden="1">#REF!</definedName>
    <definedName name="solver_tmp" localSheetId="13" hidden="1">#REF!</definedName>
    <definedName name="solver_tmp" localSheetId="11" hidden="1">#REF!</definedName>
    <definedName name="solver_tmp" localSheetId="8" hidden="1">#REF!</definedName>
    <definedName name="solver_tmp" localSheetId="9" hidden="1">#REF!</definedName>
    <definedName name="solver_tmp" localSheetId="3" hidden="1">#REF!</definedName>
    <definedName name="solver_tmp" hidden="1">#REF!</definedName>
    <definedName name="solver_typ" hidden="1">1</definedName>
    <definedName name="solver_val" hidden="1">0</definedName>
    <definedName name="_xlnm.Print_Titles" localSheetId="1">CRONOGRAMA!$A:$D</definedName>
    <definedName name="_xlnm.Print_Titles" localSheetId="10">'GASES MEDICINAIS'!$1:$2</definedName>
    <definedName name="Toto" localSheetId="12" hidden="1">{#N/A,#N/A,FALSE,"SYSOC";#N/A,#N/A,FALSE,"RESU-GESTION";#N/A,#N/A,FALSE,"EVOL-MNA";#N/A,#N/A,FALSE,"VTAS-ANALI";#N/A,#N/A,FALSE,"ANALI-GSFIJOS";#N/A,#N/A,FALSE,"DETA-RUBROS";#N/A,#N/A,FALSE,"ANALI-CNF";#N/A,#N/A,FALSE,"BILAN";#N/A,#N/A,FALSE,"TAB_FIN";#N/A,#N/A,FALSE,"IND_ECO"}</definedName>
    <definedName name="Toto" localSheetId="13" hidden="1">{#N/A,#N/A,FALSE,"SYSOC";#N/A,#N/A,FALSE,"RESU-GESTION";#N/A,#N/A,FALSE,"EVOL-MNA";#N/A,#N/A,FALSE,"VTAS-ANALI";#N/A,#N/A,FALSE,"ANALI-GSFIJOS";#N/A,#N/A,FALSE,"DETA-RUBROS";#N/A,#N/A,FALSE,"ANALI-CNF";#N/A,#N/A,FALSE,"BILAN";#N/A,#N/A,FALSE,"TAB_FIN";#N/A,#N/A,FALSE,"IND_ECO"}</definedName>
    <definedName name="Toto" localSheetId="2" hidden="1">{#N/A,#N/A,FALSE,"SYSOC";#N/A,#N/A,FALSE,"RESU-GESTION";#N/A,#N/A,FALSE,"EVOL-MNA";#N/A,#N/A,FALSE,"VTAS-ANALI";#N/A,#N/A,FALSE,"ANALI-GSFIJOS";#N/A,#N/A,FALSE,"DETA-RUBROS";#N/A,#N/A,FALSE,"ANALI-CNF";#N/A,#N/A,FALSE,"BILAN";#N/A,#N/A,FALSE,"TAB_FIN";#N/A,#N/A,FALSE,"IND_ECO"}</definedName>
    <definedName name="Toto" hidden="1">{#N/A,#N/A,FALSE,"SYSOC";#N/A,#N/A,FALSE,"RESU-GESTION";#N/A,#N/A,FALSE,"EVOL-MNA";#N/A,#N/A,FALSE,"VTAS-ANALI";#N/A,#N/A,FALSE,"ANALI-GSFIJOS";#N/A,#N/A,FALSE,"DETA-RUBROS";#N/A,#N/A,FALSE,"ANALI-CNF";#N/A,#N/A,FALSE,"BILAN";#N/A,#N/A,FALSE,"TAB_FIN";#N/A,#N/A,FALSE,"IND_ECO"}</definedName>
    <definedName name="UN" comment="UNIDADE" localSheetId="7">#REF!</definedName>
    <definedName name="UN" comment="UNIDADE" localSheetId="12">#REF!</definedName>
    <definedName name="UN" comment="UNIDADE" localSheetId="13">#REF!</definedName>
    <definedName name="UN" comment="UNIDADE" localSheetId="11">#REF!</definedName>
    <definedName name="UN" comment="UNIDADE" localSheetId="8">#REF!</definedName>
    <definedName name="UN" comment="UNIDADE" localSheetId="9">#REF!</definedName>
    <definedName name="UN" comment="UNIDADE" localSheetId="3">#REF!</definedName>
    <definedName name="UN" comment="UNIDADE">#REF!</definedName>
    <definedName name="wrn.COLETAS._.DE._.EQUIPAMENTOS." localSheetId="12" hidden="1">{#N/A,#N/A,FALSE,"EQUIPAMENTOS"}</definedName>
    <definedName name="wrn.COLETAS._.DE._.EQUIPAMENTOS." localSheetId="13" hidden="1">{#N/A,#N/A,FALSE,"EQUIPAMENTOS"}</definedName>
    <definedName name="wrn.COLETAS._.DE._.EQUIPAMENTOS." localSheetId="2" hidden="1">{#N/A,#N/A,FALSE,"EQUIPAMENTOS"}</definedName>
    <definedName name="wrn.COLETAS._.DE._.EQUIPAMENTOS." hidden="1">{#N/A,#N/A,FALSE,"EQUIPAMENTOS"}</definedName>
    <definedName name="wrn.COLETAS._.DE._.MATERIAIS." localSheetId="12" hidden="1">{#N/A,#N/A,FALSE,"SOTREQ"}</definedName>
    <definedName name="wrn.COLETAS._.DE._.MATERIAIS." localSheetId="13" hidden="1">{#N/A,#N/A,FALSE,"SOTREQ"}</definedName>
    <definedName name="wrn.COLETAS._.DE._.MATERIAIS." localSheetId="2" hidden="1">{#N/A,#N/A,FALSE,"SOTREQ"}</definedName>
    <definedName name="wrn.COLETAS._.DE._.MATERIAIS." hidden="1">{#N/A,#N/A,FALSE,"SOTREQ"}</definedName>
    <definedName name="wrn.COMP._.EQUIP." localSheetId="12" hidden="1">{#N/A,#N/A,FALSE,"EQUIPAMENTOS"}</definedName>
    <definedName name="wrn.COMP._.EQUIP." localSheetId="13" hidden="1">{#N/A,#N/A,FALSE,"EQUIPAMENTOS"}</definedName>
    <definedName name="wrn.COMP._.EQUIP." localSheetId="2" hidden="1">{#N/A,#N/A,FALSE,"EQUIPAMENTOS"}</definedName>
    <definedName name="wrn.COMP._.EQUIP." hidden="1">{#N/A,#N/A,FALSE,"EQUIPAMENTOS"}</definedName>
    <definedName name="wrn.COMP._.MATERIAIS." localSheetId="12" hidden="1">{#N/A,#N/A,FALSE,"MATERIAIS"}</definedName>
    <definedName name="wrn.COMP._.MATERIAIS." localSheetId="13" hidden="1">{#N/A,#N/A,FALSE,"MATERIAIS"}</definedName>
    <definedName name="wrn.COMP._.MATERIAIS." localSheetId="2" hidden="1">{#N/A,#N/A,FALSE,"MATERIAIS"}</definedName>
    <definedName name="wrn.COMP._.MATERIAIS." hidden="1">{#N/A,#N/A,FALSE,"MATERIAIS"}</definedName>
    <definedName name="wrn.PNEUS." localSheetId="12" hidden="1">{#N/A,#N/A,FALSE,"EQUIPAMENTOS"}</definedName>
    <definedName name="wrn.PNEUS." localSheetId="13" hidden="1">{#N/A,#N/A,FALSE,"EQUIPAMENTOS"}</definedName>
    <definedName name="wrn.PNEUS." localSheetId="2" hidden="1">{#N/A,#N/A,FALSE,"EQUIPAMENTOS"}</definedName>
    <definedName name="wrn.PNEUS." hidden="1">{#N/A,#N/A,FALSE,"EQUIPAMENTOS"}</definedName>
    <definedName name="wrn.SOCIEDAD." localSheetId="12" hidden="1">{#N/A,#N/A,FALSE,"SYSOC";#N/A,#N/A,FALSE,"RESU-GESTION";#N/A,#N/A,FALSE,"EVOL-MNA";#N/A,#N/A,FALSE,"VTAS-ANALI";#N/A,#N/A,FALSE,"ANALI-GSFIJOS";#N/A,#N/A,FALSE,"DETA-RUBROS";#N/A,#N/A,FALSE,"ANALI-CNF";#N/A,#N/A,FALSE,"BILAN";#N/A,#N/A,FALSE,"TAB_FIN";#N/A,#N/A,FALSE,"IND_ECO"}</definedName>
    <definedName name="wrn.SOCIEDAD." localSheetId="13" hidden="1">{#N/A,#N/A,FALSE,"SYSOC";#N/A,#N/A,FALSE,"RESU-GESTION";#N/A,#N/A,FALSE,"EVOL-MNA";#N/A,#N/A,FALSE,"VTAS-ANALI";#N/A,#N/A,FALSE,"ANALI-GSFIJOS";#N/A,#N/A,FALSE,"DETA-RUBROS";#N/A,#N/A,FALSE,"ANALI-CNF";#N/A,#N/A,FALSE,"BILAN";#N/A,#N/A,FALSE,"TAB_FIN";#N/A,#N/A,FALSE,"IND_ECO"}</definedName>
    <definedName name="wrn.SOCIEDAD." localSheetId="2" hidden="1">{#N/A,#N/A,FALSE,"SYSOC";#N/A,#N/A,FALSE,"RESU-GESTION";#N/A,#N/A,FALSE,"EVOL-MNA";#N/A,#N/A,FALSE,"VTAS-ANALI";#N/A,#N/A,FALSE,"ANALI-GSFIJOS";#N/A,#N/A,FALSE,"DETA-RUBROS";#N/A,#N/A,FALSE,"ANALI-CNF";#N/A,#N/A,FALSE,"BILAN";#N/A,#N/A,FALSE,"TAB_FIN";#N/A,#N/A,FALSE,"IND_ECO"}</definedName>
    <definedName name="wrn.SOCIEDAD." hidden="1">{#N/A,#N/A,FALSE,"SYSOC";#N/A,#N/A,FALSE,"RESU-GESTION";#N/A,#N/A,FALSE,"EVOL-MNA";#N/A,#N/A,FALSE,"VTAS-ANALI";#N/A,#N/A,FALSE,"ANALI-GSFIJOS";#N/A,#N/A,FALSE,"DETA-RUBROS";#N/A,#N/A,FALSE,"ANALI-CNF";#N/A,#N/A,FALSE,"BILAN";#N/A,#N/A,FALSE,"TAB_FIN";#N/A,#N/A,FALSE,"IND_ECO"}</definedName>
    <definedName name="x" localSheetId="12" hidden="1">{#N/A,#N/A,FALSE,"EQUIPAMENTOS"}</definedName>
    <definedName name="x" localSheetId="13" hidden="1">{#N/A,#N/A,FALSE,"EQUIPAMENTOS"}</definedName>
    <definedName name="x" localSheetId="2" hidden="1">{#N/A,#N/A,FALSE,"EQUIPAMENTOS"}</definedName>
    <definedName name="x" hidden="1">{#N/A,#N/A,FALSE,"EQUIPAMENTOS"}</definedName>
    <definedName name="Z_015801F3_CE38_4C7B_86BD_3262B696DD16_.wvu.FilterData" localSheetId="0" hidden="1">Planilha!$B$8:$J$255</definedName>
    <definedName name="Z_0D686AA9_163E_42E9_A8F4_BF55662880BF_.wvu.PrintArea" localSheetId="12" hidden="1">'BDI equipamentos'!$A$1:$J$48</definedName>
    <definedName name="Z_0D686AA9_163E_42E9_A8F4_BF55662880BF_.wvu.PrintArea" localSheetId="13" hidden="1">'BDI serviços'!$A$1:$J$48</definedName>
    <definedName name="Z_14C8CD26_0E92_4E58_81C5_2B5F9F651CF7_.wvu.FilterData" localSheetId="0" hidden="1">Planilha!$D$162:$F$179</definedName>
    <definedName name="Z_1538DA42_667A_4FF8_B71F_294803B34360_.wvu.FilterData" localSheetId="0" hidden="1">Planilha!$D$162:$F$179</definedName>
    <definedName name="Z_153D5A68_B7FB_40B0_A672_DCCB3144F02A_.wvu.FilterData" localSheetId="7" hidden="1">' IT médico'!$A$2:$G$11</definedName>
    <definedName name="Z_153D5A68_B7FB_40B0_A672_DCCB3144F02A_.wvu.FilterData" localSheetId="0" hidden="1">Planilha!$B$8:$J$255</definedName>
    <definedName name="Z_17A4E753_33F2_4577_AD00_66EE1CD06ED8_.wvu.Cols" localSheetId="1" hidden="1">CRONOGRAMA!$A:$A,CRONOGRAMA!$E:$E,CRONOGRAMA!$W:$W</definedName>
    <definedName name="Z_17A4E753_33F2_4577_AD00_66EE1CD06ED8_.wvu.FilterData" localSheetId="7" hidden="1">' IT médico'!$A$2:$G$11</definedName>
    <definedName name="Z_17A4E753_33F2_4577_AD00_66EE1CD06ED8_.wvu.FilterData" localSheetId="11" hidden="1">CLIMATIZAÇÃO!$A$2:$G$186</definedName>
    <definedName name="Z_17A4E753_33F2_4577_AD00_66EE1CD06ED8_.wvu.FilterData" localSheetId="6" hidden="1">'Combate a Incêndio'!$A$2:$H$26</definedName>
    <definedName name="Z_17A4E753_33F2_4577_AD00_66EE1CD06ED8_.wvu.FilterData" localSheetId="5" hidden="1">Esgoto!$A$2:$H$51</definedName>
    <definedName name="Z_17A4E753_33F2_4577_AD00_66EE1CD06ED8_.wvu.FilterData" localSheetId="4" hidden="1">Hidráulica!$A$2:$H$103</definedName>
    <definedName name="Z_17A4E753_33F2_4577_AD00_66EE1CD06ED8_.wvu.FilterData" localSheetId="2" hidden="1">'Lista de instalação elétrica'!$A$2:$H$131</definedName>
    <definedName name="Z_17A4E753_33F2_4577_AD00_66EE1CD06ED8_.wvu.FilterData" localSheetId="0" hidden="1">Planilha!$A$8:$J$255</definedName>
    <definedName name="Z_17A4E753_33F2_4577_AD00_66EE1CD06ED8_.wvu.FilterData" localSheetId="8" hidden="1">'SISTEMAS ESPECIAIS'!$A$2:$H$32</definedName>
    <definedName name="Z_17A4E753_33F2_4577_AD00_66EE1CD06ED8_.wvu.FilterData" localSheetId="9" hidden="1">SONORIZAÇÃO!$A$2:$H$11</definedName>
    <definedName name="Z_17A4E753_33F2_4577_AD00_66EE1CD06ED8_.wvu.FilterData" localSheetId="3" hidden="1">SPDA!$A$2:$H$14</definedName>
    <definedName name="Z_17A4E753_33F2_4577_AD00_66EE1CD06ED8_.wvu.PrintArea" localSheetId="12" hidden="1">'BDI equipamentos'!$A$1:$I$43</definedName>
    <definedName name="Z_17A4E753_33F2_4577_AD00_66EE1CD06ED8_.wvu.PrintArea" localSheetId="13" hidden="1">'BDI serviços'!$A$1:$I$43</definedName>
    <definedName name="Z_17A4E753_33F2_4577_AD00_66EE1CD06ED8_.wvu.PrintArea" localSheetId="11" hidden="1">CLIMATIZAÇÃO!$A$1:$G$186</definedName>
    <definedName name="Z_17A4E753_33F2_4577_AD00_66EE1CD06ED8_.wvu.PrintArea" localSheetId="6" hidden="1">'Combate a Incêndio'!$A$1:$H$26</definedName>
    <definedName name="Z_17A4E753_33F2_4577_AD00_66EE1CD06ED8_.wvu.PrintArea" localSheetId="1" hidden="1">CRONOGRAMA!$B$1:$T$76</definedName>
    <definedName name="Z_17A4E753_33F2_4577_AD00_66EE1CD06ED8_.wvu.PrintArea" localSheetId="10" hidden="1">'GASES MEDICINAIS'!$A$1:$H$218</definedName>
    <definedName name="Z_17A4E753_33F2_4577_AD00_66EE1CD06ED8_.wvu.PrintArea" localSheetId="4" hidden="1">Hidráulica!$A$1:$H$103</definedName>
    <definedName name="Z_17A4E753_33F2_4577_AD00_66EE1CD06ED8_.wvu.PrintArea" localSheetId="2" hidden="1">'Lista de instalação elétrica'!$A$1:$H$131</definedName>
    <definedName name="Z_17A4E753_33F2_4577_AD00_66EE1CD06ED8_.wvu.PrintArea" localSheetId="0" hidden="1">Planilha!$A$1:$J$259</definedName>
    <definedName name="Z_17A4E753_33F2_4577_AD00_66EE1CD06ED8_.wvu.PrintArea" localSheetId="3" hidden="1">SPDA!$A$1:$H$14</definedName>
    <definedName name="Z_17A4E753_33F2_4577_AD00_66EE1CD06ED8_.wvu.PrintTitles" localSheetId="1" hidden="1">CRONOGRAMA!$A:$D</definedName>
    <definedName name="Z_17A4E753_33F2_4577_AD00_66EE1CD06ED8_.wvu.PrintTitles" localSheetId="10" hidden="1">'GASES MEDICINAIS'!$1:$2</definedName>
    <definedName name="Z_17A4E753_33F2_4577_AD00_66EE1CD06ED8_.wvu.Rows" localSheetId="12" hidden="1">'BDI equipamentos'!$35:$40</definedName>
    <definedName name="Z_17A4E753_33F2_4577_AD00_66EE1CD06ED8_.wvu.Rows" localSheetId="13" hidden="1">'BDI serviços'!$35:$39</definedName>
    <definedName name="Z_1D8CB36E_9B6A_4B9B_B1E2_DCA77B5E31B1_.wvu.Cols" localSheetId="1" hidden="1">CRONOGRAMA!$A:$A,CRONOGRAMA!$E:$E,CRONOGRAMA!$W:$W</definedName>
    <definedName name="Z_1D8CB36E_9B6A_4B9B_B1E2_DCA77B5E31B1_.wvu.FilterData" localSheetId="7" hidden="1">' IT médico'!$A$2:$G$11</definedName>
    <definedName name="Z_1D8CB36E_9B6A_4B9B_B1E2_DCA77B5E31B1_.wvu.FilterData" localSheetId="11" hidden="1">CLIMATIZAÇÃO!$A$2:$G$186</definedName>
    <definedName name="Z_1D8CB36E_9B6A_4B9B_B1E2_DCA77B5E31B1_.wvu.FilterData" localSheetId="6" hidden="1">'Combate a Incêndio'!$A$2:$H$26</definedName>
    <definedName name="Z_1D8CB36E_9B6A_4B9B_B1E2_DCA77B5E31B1_.wvu.FilterData" localSheetId="5" hidden="1">Esgoto!$A$2:$H$51</definedName>
    <definedName name="Z_1D8CB36E_9B6A_4B9B_B1E2_DCA77B5E31B1_.wvu.FilterData" localSheetId="4" hidden="1">Hidráulica!$A$2:$H$103</definedName>
    <definedName name="Z_1D8CB36E_9B6A_4B9B_B1E2_DCA77B5E31B1_.wvu.FilterData" localSheetId="2" hidden="1">'Lista de instalação elétrica'!$A$2:$H$131</definedName>
    <definedName name="Z_1D8CB36E_9B6A_4B9B_B1E2_DCA77B5E31B1_.wvu.FilterData" localSheetId="0" hidden="1">Planilha!$A$8:$J$255</definedName>
    <definedName name="Z_1D8CB36E_9B6A_4B9B_B1E2_DCA77B5E31B1_.wvu.FilterData" localSheetId="8" hidden="1">'SISTEMAS ESPECIAIS'!$A$2:$H$32</definedName>
    <definedName name="Z_1D8CB36E_9B6A_4B9B_B1E2_DCA77B5E31B1_.wvu.FilterData" localSheetId="9" hidden="1">SONORIZAÇÃO!$A$2:$H$11</definedName>
    <definedName name="Z_1D8CB36E_9B6A_4B9B_B1E2_DCA77B5E31B1_.wvu.FilterData" localSheetId="3" hidden="1">SPDA!$A$2:$H$14</definedName>
    <definedName name="Z_1D8CB36E_9B6A_4B9B_B1E2_DCA77B5E31B1_.wvu.PrintArea" localSheetId="12" hidden="1">'BDI equipamentos'!$A$1:$I$43</definedName>
    <definedName name="Z_1D8CB36E_9B6A_4B9B_B1E2_DCA77B5E31B1_.wvu.PrintArea" localSheetId="13" hidden="1">'BDI serviços'!$A$1:$I$43</definedName>
    <definedName name="Z_1D8CB36E_9B6A_4B9B_B1E2_DCA77B5E31B1_.wvu.PrintArea" localSheetId="11" hidden="1">CLIMATIZAÇÃO!$A$1:$G$186</definedName>
    <definedName name="Z_1D8CB36E_9B6A_4B9B_B1E2_DCA77B5E31B1_.wvu.PrintArea" localSheetId="6" hidden="1">'Combate a Incêndio'!$A$1:$H$26</definedName>
    <definedName name="Z_1D8CB36E_9B6A_4B9B_B1E2_DCA77B5E31B1_.wvu.PrintArea" localSheetId="1" hidden="1">CRONOGRAMA!$B$1:$T$76</definedName>
    <definedName name="Z_1D8CB36E_9B6A_4B9B_B1E2_DCA77B5E31B1_.wvu.PrintArea" localSheetId="10" hidden="1">'GASES MEDICINAIS'!$A$1:$H$218</definedName>
    <definedName name="Z_1D8CB36E_9B6A_4B9B_B1E2_DCA77B5E31B1_.wvu.PrintArea" localSheetId="4" hidden="1">Hidráulica!$A$1:$H$103</definedName>
    <definedName name="Z_1D8CB36E_9B6A_4B9B_B1E2_DCA77B5E31B1_.wvu.PrintArea" localSheetId="2" hidden="1">'Lista de instalação elétrica'!$A$1:$H$131</definedName>
    <definedName name="Z_1D8CB36E_9B6A_4B9B_B1E2_DCA77B5E31B1_.wvu.PrintArea" localSheetId="0" hidden="1">Planilha!$A$1:$J$259</definedName>
    <definedName name="Z_1D8CB36E_9B6A_4B9B_B1E2_DCA77B5E31B1_.wvu.PrintArea" localSheetId="3" hidden="1">SPDA!$A$1:$H$14</definedName>
    <definedName name="Z_1D8CB36E_9B6A_4B9B_B1E2_DCA77B5E31B1_.wvu.PrintTitles" localSheetId="1" hidden="1">CRONOGRAMA!$A:$D</definedName>
    <definedName name="Z_1D8CB36E_9B6A_4B9B_B1E2_DCA77B5E31B1_.wvu.PrintTitles" localSheetId="10" hidden="1">'GASES MEDICINAIS'!$1:$2</definedName>
    <definedName name="Z_1D8CB36E_9B6A_4B9B_B1E2_DCA77B5E31B1_.wvu.Rows" localSheetId="12" hidden="1">'BDI equipamentos'!$35:$40</definedName>
    <definedName name="Z_1D8CB36E_9B6A_4B9B_B1E2_DCA77B5E31B1_.wvu.Rows" localSheetId="13" hidden="1">'BDI serviços'!$35:$39</definedName>
    <definedName name="Z_1D9011D2_B155_4FDA_BF75_38C9CEBEC28D_.wvu.FilterData" localSheetId="0" hidden="1">Planilha!$D$162:$F$179</definedName>
    <definedName name="Z_2F84284B_1153_4A14_87AA_8BC5B7D85CAE_.wvu.FilterData" localSheetId="0" hidden="1">Planilha!$D$162:$F$179</definedName>
    <definedName name="Z_3673C732_5529_4A57_BA46_89D9DF4DF770_.wvu.FilterData" localSheetId="0" hidden="1">Planilha!$B$8:$J$255</definedName>
    <definedName name="Z_42309F39_4A39_46B6_9808_5EAD3409C75F_.wvu.PrintArea" localSheetId="12" hidden="1">'BDI equipamentos'!$A$1:$I$43</definedName>
    <definedName name="Z_42309F39_4A39_46B6_9808_5EAD3409C75F_.wvu.PrintArea" localSheetId="13" hidden="1">'BDI serviços'!$A$1:$I$43</definedName>
    <definedName name="Z_55F0ADB6_0606_4326_9656_2AA8F51173BE_.wvu.Cols" localSheetId="0" hidden="1">Planilha!#REF!</definedName>
    <definedName name="Z_55F0ADB6_0606_4326_9656_2AA8F51173BE_.wvu.FilterData" localSheetId="0" hidden="1">Planilha!$D$162:$F$179</definedName>
    <definedName name="Z_55F0ADB6_0606_4326_9656_2AA8F51173BE_.wvu.PrintArea" localSheetId="0" hidden="1">Planilha!$B$1:$J$260</definedName>
    <definedName name="Z_62DA1403_DCD1_466E_B67D_FA083B03B552_.wvu.PrintArea" localSheetId="12" hidden="1">'BDI equipamentos'!$A$1:$J$48</definedName>
    <definedName name="Z_62DA1403_DCD1_466E_B67D_FA083B03B552_.wvu.PrintArea" localSheetId="13" hidden="1">'BDI serviços'!$A$1:$J$48</definedName>
    <definedName name="Z_6676F9E1_BF15_11D6_97E7_0080C8432A9D_.wvu.FilterData" localSheetId="7" hidden="1">#REF!</definedName>
    <definedName name="Z_6676F9E1_BF15_11D6_97E7_0080C8432A9D_.wvu.FilterData" localSheetId="12" hidden="1">#REF!</definedName>
    <definedName name="Z_6676F9E1_BF15_11D6_97E7_0080C8432A9D_.wvu.FilterData" localSheetId="13" hidden="1">#REF!</definedName>
    <definedName name="Z_6676F9E1_BF15_11D6_97E7_0080C8432A9D_.wvu.FilterData" localSheetId="11" hidden="1">#REF!</definedName>
    <definedName name="Z_6676F9E1_BF15_11D6_97E7_0080C8432A9D_.wvu.FilterData" localSheetId="8" hidden="1">#REF!</definedName>
    <definedName name="Z_6676F9E1_BF15_11D6_97E7_0080C8432A9D_.wvu.FilterData" localSheetId="9" hidden="1">#REF!</definedName>
    <definedName name="Z_6676F9E1_BF15_11D6_97E7_0080C8432A9D_.wvu.FilterData" localSheetId="3" hidden="1">#REF!</definedName>
    <definedName name="Z_6676F9E1_BF15_11D6_97E7_0080C8432A9D_.wvu.FilterData" hidden="1">#REF!</definedName>
    <definedName name="Z_70DF6241_A99D_4C4E_A817_8724C001F482_.wvu.FilterData" localSheetId="0" hidden="1">Planilha!$D$162:$F$179</definedName>
    <definedName name="Z_8665370E_499E_4C1E_8F9A_7823993F0218_.wvu.PrintArea" localSheetId="12" hidden="1">'BDI equipamentos'!$A$1:$I$43</definedName>
    <definedName name="Z_8665370E_499E_4C1E_8F9A_7823993F0218_.wvu.PrintArea" localSheetId="13" hidden="1">'BDI serviços'!$A$1:$I$43</definedName>
    <definedName name="Z_9AED668E_3369_4361_8DA4_AAC00ABC9552_.wvu.PrintArea" localSheetId="12" hidden="1">'BDI equipamentos'!$A$1:$J$48</definedName>
    <definedName name="Z_9AED668E_3369_4361_8DA4_AAC00ABC9552_.wvu.PrintArea" localSheetId="13" hidden="1">'BDI serviços'!$A$1:$J$48</definedName>
    <definedName name="Z_9C8224A7_552D_41D4_9DDD_307712C35EF4_.wvu.Cols" localSheetId="1" hidden="1">CRONOGRAMA!$A:$A,CRONOGRAMA!$E:$E,CRONOGRAMA!$W:$W</definedName>
    <definedName name="Z_9C8224A7_552D_41D4_9DDD_307712C35EF4_.wvu.FilterData" localSheetId="7" hidden="1">' IT médico'!$A$2:$G$11</definedName>
    <definedName name="Z_9C8224A7_552D_41D4_9DDD_307712C35EF4_.wvu.FilterData" localSheetId="11" hidden="1">CLIMATIZAÇÃO!$A$2:$G$186</definedName>
    <definedName name="Z_9C8224A7_552D_41D4_9DDD_307712C35EF4_.wvu.FilterData" localSheetId="6" hidden="1">'Combate a Incêndio'!$A$2:$H$26</definedName>
    <definedName name="Z_9C8224A7_552D_41D4_9DDD_307712C35EF4_.wvu.FilterData" localSheetId="5" hidden="1">Esgoto!$A$2:$H$51</definedName>
    <definedName name="Z_9C8224A7_552D_41D4_9DDD_307712C35EF4_.wvu.FilterData" localSheetId="4" hidden="1">Hidráulica!$A$2:$H$103</definedName>
    <definedName name="Z_9C8224A7_552D_41D4_9DDD_307712C35EF4_.wvu.FilterData" localSheetId="2" hidden="1">'Lista de instalação elétrica'!$A$2:$H$131</definedName>
    <definedName name="Z_9C8224A7_552D_41D4_9DDD_307712C35EF4_.wvu.FilterData" localSheetId="0" hidden="1">Planilha!$A$8:$J$255</definedName>
    <definedName name="Z_9C8224A7_552D_41D4_9DDD_307712C35EF4_.wvu.FilterData" localSheetId="8" hidden="1">'SISTEMAS ESPECIAIS'!$A$2:$H$32</definedName>
    <definedName name="Z_9C8224A7_552D_41D4_9DDD_307712C35EF4_.wvu.FilterData" localSheetId="9" hidden="1">SONORIZAÇÃO!$A$2:$H$11</definedName>
    <definedName name="Z_9C8224A7_552D_41D4_9DDD_307712C35EF4_.wvu.FilterData" localSheetId="3" hidden="1">SPDA!$A$2:$H$14</definedName>
    <definedName name="Z_9C8224A7_552D_41D4_9DDD_307712C35EF4_.wvu.PrintArea" localSheetId="12" hidden="1">'BDI equipamentos'!$A$1:$I$43</definedName>
    <definedName name="Z_9C8224A7_552D_41D4_9DDD_307712C35EF4_.wvu.PrintArea" localSheetId="13" hidden="1">'BDI serviços'!$A$1:$I$43</definedName>
    <definedName name="Z_9C8224A7_552D_41D4_9DDD_307712C35EF4_.wvu.PrintArea" localSheetId="11" hidden="1">CLIMATIZAÇÃO!$A$1:$G$186</definedName>
    <definedName name="Z_9C8224A7_552D_41D4_9DDD_307712C35EF4_.wvu.PrintArea" localSheetId="6" hidden="1">'Combate a Incêndio'!$A$1:$H$26</definedName>
    <definedName name="Z_9C8224A7_552D_41D4_9DDD_307712C35EF4_.wvu.PrintArea" localSheetId="1" hidden="1">CRONOGRAMA!$B$1:$T$76</definedName>
    <definedName name="Z_9C8224A7_552D_41D4_9DDD_307712C35EF4_.wvu.PrintArea" localSheetId="10" hidden="1">'GASES MEDICINAIS'!$A$1:$H$218</definedName>
    <definedName name="Z_9C8224A7_552D_41D4_9DDD_307712C35EF4_.wvu.PrintArea" localSheetId="4" hidden="1">Hidráulica!$A$1:$H$103</definedName>
    <definedName name="Z_9C8224A7_552D_41D4_9DDD_307712C35EF4_.wvu.PrintArea" localSheetId="2" hidden="1">'Lista de instalação elétrica'!$A$1:$H$131</definedName>
    <definedName name="Z_9C8224A7_552D_41D4_9DDD_307712C35EF4_.wvu.PrintArea" localSheetId="0" hidden="1">Planilha!$A$1:$J$259</definedName>
    <definedName name="Z_9C8224A7_552D_41D4_9DDD_307712C35EF4_.wvu.PrintArea" localSheetId="3" hidden="1">SPDA!$A$1:$H$14</definedName>
    <definedName name="Z_9C8224A7_552D_41D4_9DDD_307712C35EF4_.wvu.PrintTitles" localSheetId="1" hidden="1">CRONOGRAMA!$A:$D</definedName>
    <definedName name="Z_9C8224A7_552D_41D4_9DDD_307712C35EF4_.wvu.PrintTitles" localSheetId="10" hidden="1">'GASES MEDICINAIS'!$1:$2</definedName>
    <definedName name="Z_9C8224A7_552D_41D4_9DDD_307712C35EF4_.wvu.Rows" localSheetId="12" hidden="1">'BDI equipamentos'!$35:$40</definedName>
    <definedName name="Z_9C8224A7_552D_41D4_9DDD_307712C35EF4_.wvu.Rows" localSheetId="13" hidden="1">'BDI serviços'!$35:$39</definedName>
    <definedName name="Z_B2930EB3_2235_4DC6_A726_41882A4054B8_.wvu.FilterData" localSheetId="0" hidden="1">Planilha!$B:$J</definedName>
    <definedName name="Z_B6977BCC_30BD_460B_9328_F9CBE751571D_.wvu.FilterData" localSheetId="0" hidden="1">Planilha!$A$8:$J$255</definedName>
    <definedName name="Z_CACF2A7D_7EB1_4509_B9B2_8FCA98B595FE_.wvu.FilterData" localSheetId="0" hidden="1">Planilha!$D$162:$F$179</definedName>
    <definedName name="Z_CDE71805_451F_4187_B826_559082B66D71_.wvu.FilterData" localSheetId="0" hidden="1">Planilha!$B$8:$J$255</definedName>
    <definedName name="Z_D5E41087_CDF5_433E_AC7E_0C0BF93DE312_.wvu.FilterData" localSheetId="6" hidden="1">'Combate a Incêndio'!$A$2:$H$26</definedName>
    <definedName name="Z_D5E41087_CDF5_433E_AC7E_0C0BF93DE312_.wvu.FilterData" localSheetId="5" hidden="1">Esgoto!$A$2:$H$51</definedName>
    <definedName name="Z_D5E41087_CDF5_433E_AC7E_0C0BF93DE312_.wvu.FilterData" localSheetId="4" hidden="1">Hidráulica!$A$2:$H$100</definedName>
    <definedName name="Z_D5E41087_CDF5_433E_AC7E_0C0BF93DE312_.wvu.FilterData" localSheetId="2" hidden="1">'Lista de instalação elétrica'!$A$2:$H$131</definedName>
    <definedName name="Z_DE948FAF_65F8_4B27_A3C3_5849CC49394E_.wvu.FilterData" localSheetId="0" hidden="1">Planilha!$B$8:$J$255</definedName>
    <definedName name="Z_E063A422_603D_4207_9E96_AFCA010B71E7_.wvu.FilterData" localSheetId="0" hidden="1">Planilha!$D$162:$F$179</definedName>
    <definedName name="Z_F4BA32CF_3B8A_480B_8102_0C4E4F671F42_.wvu.FilterData" localSheetId="0" hidden="1">Planilha!$B$8:$J$255</definedName>
    <definedName name="Z_F56ACB6A_D700_4373_AD65_FABBF96F62C6_.wvu.FilterData" localSheetId="7" hidden="1">' IT médico'!$A$2:$G$11</definedName>
    <definedName name="Z_F56ACB6A_D700_4373_AD65_FABBF96F62C6_.wvu.FilterData" localSheetId="11" hidden="1">CLIMATIZAÇÃO!$A$2:$G$166</definedName>
    <definedName name="Z_F56ACB6A_D700_4373_AD65_FABBF96F62C6_.wvu.FilterData" localSheetId="6" hidden="1">'Combate a Incêndio'!$A$2:$H$26</definedName>
    <definedName name="Z_F56ACB6A_D700_4373_AD65_FABBF96F62C6_.wvu.FilterData" localSheetId="5" hidden="1">Esgoto!$A$2:$H$51</definedName>
    <definedName name="Z_F56ACB6A_D700_4373_AD65_FABBF96F62C6_.wvu.FilterData" localSheetId="4" hidden="1">Hidráulica!$A$2:$H$103</definedName>
    <definedName name="Z_F56ACB6A_D700_4373_AD65_FABBF96F62C6_.wvu.FilterData" localSheetId="0" hidden="1">Planilha!$B$8:$J$255</definedName>
    <definedName name="Z_F94CFD68_DFDE_44CF_9C3E_AD79552B5F69_.wvu.PrintArea" localSheetId="12" hidden="1">'BDI equipamentos'!$A$1:$I$43</definedName>
    <definedName name="Z_F94CFD68_DFDE_44CF_9C3E_AD79552B5F69_.wvu.PrintArea" localSheetId="13" hidden="1">'BDI serviços'!$A$1:$I$43</definedName>
    <definedName name="Z_F94CFD68_DFDE_44CF_9C3E_AD79552B5F69_.wvu.Rows" localSheetId="12" hidden="1">'BDI equipamentos'!$35:$40</definedName>
    <definedName name="Z_F94CFD68_DFDE_44CF_9C3E_AD79552B5F69_.wvu.Rows" localSheetId="13" hidden="1">'BDI serviços'!$35:$39</definedName>
  </definedNames>
  <calcPr calcId="152511"/>
  <customWorkbookViews>
    <customWorkbookView name="Allyne Rodrigues Ribeiro Felix - Modo de exibição pessoal" guid="{1D8CB36E-9B6A-4B9B-B1E2-DCA77B5E31B1}" mergeInterval="0" personalView="1" maximized="1" xWindow="-8" yWindow="-8" windowWidth="1616" windowHeight="886" activeSheetId="3"/>
    <customWorkbookView name="Usuario - Modo de exibição pessoal" guid="{17A4E753-33F2-4577-AD00-66EE1CD06ED8}" mergeInterval="0" personalView="1" maximized="1" windowWidth="1362" windowHeight="630" activeSheetId="1"/>
    <customWorkbookView name="Mariana Amaral da Silva - Modo de exibição pessoal" guid="{55F0ADB6-0606-4326-9656-2AA8F51173BE}" mergeInterval="0" personalView="1" maximized="1" xWindow="-8" yWindow="-8" windowWidth="1382" windowHeight="744" activeSheetId="1"/>
    <customWorkbookView name="04532 - Modo de exibição pessoal" guid="{9C8224A7-552D-41D4-9DDD-307712C35EF4}" mergeInterval="0" personalView="1" maximized="1" xWindow="1" yWindow="1" windowWidth="1596" windowHeight="628" activeSheetId="1"/>
  </customWorkbookViews>
  <fileRecoveryPr autoRecover="0"/>
</workbook>
</file>

<file path=xl/calcChain.xml><?xml version="1.0" encoding="utf-8"?>
<calcChain xmlns="http://schemas.openxmlformats.org/spreadsheetml/2006/main">
  <c r="Q75" i="2" l="1"/>
  <c r="R73" i="2"/>
  <c r="H94" i="1"/>
  <c r="I94" i="1" s="1"/>
  <c r="J94" i="1" s="1"/>
  <c r="G91" i="1"/>
  <c r="G90" i="1"/>
  <c r="H90" i="1"/>
  <c r="H144" i="1"/>
  <c r="H93" i="1"/>
  <c r="H139" i="1" l="1"/>
  <c r="H138" i="1"/>
  <c r="H137" i="1"/>
  <c r="H105" i="1"/>
  <c r="I88" i="1"/>
  <c r="J88" i="1" s="1"/>
  <c r="H71" i="1"/>
  <c r="H66" i="1"/>
  <c r="H58" i="1"/>
  <c r="I58" i="1" s="1"/>
  <c r="H57" i="1"/>
  <c r="I57" i="1" s="1"/>
  <c r="G57" i="1"/>
  <c r="I56" i="1"/>
  <c r="I55" i="1"/>
  <c r="I54" i="1"/>
  <c r="I53" i="1"/>
  <c r="I52" i="1"/>
  <c r="H51" i="1"/>
  <c r="I51" i="1" s="1"/>
  <c r="I50" i="1"/>
  <c r="I49" i="1"/>
  <c r="I48" i="1"/>
  <c r="I47" i="1"/>
  <c r="I46" i="1"/>
  <c r="I45" i="1"/>
  <c r="I44" i="1"/>
  <c r="H40" i="1"/>
  <c r="H130" i="3"/>
  <c r="I130" i="3" s="1"/>
  <c r="H129" i="3"/>
  <c r="I129" i="3" s="1"/>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H131" i="3" l="1"/>
  <c r="H115" i="1"/>
  <c r="G115" i="1" s="1"/>
  <c r="I115" i="1" s="1"/>
  <c r="J115" i="1" s="1"/>
  <c r="F10" i="8" l="1"/>
  <c r="G10" i="8" s="1"/>
  <c r="G8" i="9"/>
  <c r="K17" i="1" l="1"/>
  <c r="I18" i="1" l="1"/>
  <c r="J18" i="1" s="1"/>
  <c r="K14" i="1"/>
  <c r="I217" i="1" l="1"/>
  <c r="J217" i="1" s="1"/>
  <c r="F165" i="12"/>
  <c r="G165" i="12" s="1"/>
  <c r="I216" i="1" l="1"/>
  <c r="J216" i="1" s="1"/>
  <c r="H203" i="11" l="1"/>
  <c r="H202" i="11"/>
  <c r="H201" i="11"/>
  <c r="H200" i="11"/>
  <c r="H199" i="11"/>
  <c r="H198" i="11"/>
  <c r="J223" i="1"/>
  <c r="C4" i="1" l="1"/>
  <c r="G8" i="4" l="1"/>
  <c r="F15" i="12"/>
  <c r="F16" i="12"/>
  <c r="F17" i="12"/>
  <c r="F18" i="12"/>
  <c r="F19" i="12"/>
  <c r="F26" i="12"/>
  <c r="F27" i="12"/>
  <c r="F28" i="12"/>
  <c r="F29" i="12"/>
  <c r="F30" i="12"/>
  <c r="F31" i="12"/>
  <c r="F36" i="12"/>
  <c r="F37" i="12"/>
  <c r="F38" i="12"/>
  <c r="F39" i="12"/>
  <c r="F40" i="12"/>
  <c r="F41" i="12"/>
  <c r="F42" i="12"/>
  <c r="F43" i="12"/>
  <c r="F44" i="12"/>
  <c r="F45" i="12"/>
  <c r="F46" i="12"/>
  <c r="F47" i="12"/>
  <c r="F49" i="12"/>
  <c r="F50" i="12"/>
  <c r="F51" i="12"/>
  <c r="F52" i="12"/>
  <c r="F53" i="12"/>
  <c r="F54" i="12"/>
  <c r="F55" i="12"/>
  <c r="F56" i="12"/>
  <c r="F57" i="12"/>
  <c r="F58" i="12"/>
  <c r="F59" i="12"/>
  <c r="F60" i="12"/>
  <c r="F61" i="12"/>
  <c r="F62" i="12"/>
  <c r="F63" i="12"/>
  <c r="F64" i="12"/>
  <c r="F65" i="12"/>
  <c r="F66" i="12"/>
  <c r="F67" i="12"/>
  <c r="F68" i="12"/>
  <c r="F69" i="12"/>
  <c r="F70" i="12"/>
  <c r="F71" i="12"/>
  <c r="F72" i="12"/>
  <c r="F73" i="12"/>
  <c r="F74" i="12"/>
  <c r="F75" i="12"/>
  <c r="F76" i="12"/>
  <c r="F77" i="12"/>
  <c r="F78" i="12"/>
  <c r="F79" i="12"/>
  <c r="F81" i="12"/>
  <c r="F82" i="12"/>
  <c r="F83" i="12"/>
  <c r="F84" i="12"/>
  <c r="F85" i="12"/>
  <c r="F86" i="12"/>
  <c r="F87" i="12"/>
  <c r="F88" i="12"/>
  <c r="F89" i="12"/>
  <c r="F90" i="12"/>
  <c r="F91" i="12"/>
  <c r="F92" i="12"/>
  <c r="F93" i="12"/>
  <c r="F94" i="12"/>
  <c r="F95" i="12"/>
  <c r="F96" i="12"/>
  <c r="F97" i="12"/>
  <c r="F98" i="12"/>
  <c r="F99" i="12"/>
  <c r="F100" i="12"/>
  <c r="F101" i="12"/>
  <c r="F102" i="12"/>
  <c r="F103" i="12"/>
  <c r="F104" i="12"/>
  <c r="F105" i="12"/>
  <c r="F106" i="12"/>
  <c r="F107" i="12"/>
  <c r="F108" i="12"/>
  <c r="F109" i="12"/>
  <c r="F110" i="12"/>
  <c r="F111" i="12"/>
  <c r="F112" i="12"/>
  <c r="F113" i="12"/>
  <c r="F114" i="12"/>
  <c r="F115" i="12"/>
  <c r="F116" i="12"/>
  <c r="F117" i="12"/>
  <c r="F118" i="12"/>
  <c r="F119" i="12"/>
  <c r="F120" i="12"/>
  <c r="F121" i="12"/>
  <c r="F122" i="12"/>
  <c r="F123" i="12"/>
  <c r="F124" i="12"/>
  <c r="F125" i="12"/>
  <c r="F126" i="12"/>
  <c r="F127" i="12"/>
  <c r="F128" i="12"/>
  <c r="F129" i="12"/>
  <c r="F130" i="12"/>
  <c r="F131" i="12"/>
  <c r="F132" i="12"/>
  <c r="F133" i="12"/>
  <c r="F134" i="12"/>
  <c r="F135" i="12"/>
  <c r="F136" i="12"/>
  <c r="F137" i="12"/>
  <c r="F138" i="12"/>
  <c r="F140" i="12"/>
  <c r="F141" i="12"/>
  <c r="F142" i="12"/>
  <c r="F143" i="12"/>
  <c r="F144" i="12"/>
  <c r="F145" i="12"/>
  <c r="F146" i="12"/>
  <c r="F147" i="12"/>
  <c r="F148" i="12"/>
  <c r="F149" i="12"/>
  <c r="F150" i="12"/>
  <c r="F151" i="12"/>
  <c r="F152" i="12"/>
  <c r="F153" i="12"/>
  <c r="F154" i="12"/>
  <c r="F155" i="12"/>
  <c r="F156" i="12"/>
  <c r="F157" i="12"/>
  <c r="F158" i="12"/>
  <c r="F159" i="12"/>
  <c r="F160" i="12"/>
  <c r="F161" i="12"/>
  <c r="F162" i="12"/>
  <c r="F164" i="12"/>
  <c r="G15" i="7"/>
  <c r="H15" i="7" s="1"/>
  <c r="G16" i="7"/>
  <c r="H16" i="7" s="1"/>
  <c r="G17" i="7"/>
  <c r="H17" i="7" s="1"/>
  <c r="G18" i="7"/>
  <c r="H18" i="7" s="1"/>
  <c r="G19" i="7"/>
  <c r="H19" i="7" s="1"/>
  <c r="G20" i="7"/>
  <c r="H20" i="7" s="1"/>
  <c r="G21" i="7"/>
  <c r="H21" i="7" s="1"/>
  <c r="G22" i="7"/>
  <c r="H22" i="7" s="1"/>
  <c r="G23" i="7"/>
  <c r="H23" i="7" s="1"/>
  <c r="G24" i="7"/>
  <c r="H24" i="7" s="1"/>
  <c r="G25" i="7"/>
  <c r="H25" i="7" s="1"/>
  <c r="G14" i="7"/>
  <c r="H14" i="7" s="1"/>
  <c r="G5" i="7"/>
  <c r="H5" i="7" s="1"/>
  <c r="G6" i="7"/>
  <c r="H6" i="7" s="1"/>
  <c r="G7" i="7"/>
  <c r="H7" i="7" s="1"/>
  <c r="G8" i="7"/>
  <c r="H8" i="7" s="1"/>
  <c r="G9" i="7"/>
  <c r="H9" i="7" s="1"/>
  <c r="G10" i="7"/>
  <c r="H10" i="7" s="1"/>
  <c r="G11" i="7"/>
  <c r="H11" i="7" s="1"/>
  <c r="G12" i="7"/>
  <c r="H12" i="7" s="1"/>
  <c r="G4" i="7"/>
  <c r="H4" i="7" s="1"/>
  <c r="G15" i="6"/>
  <c r="H15" i="6" s="1"/>
  <c r="G16" i="6"/>
  <c r="H16" i="6" s="1"/>
  <c r="G17" i="6"/>
  <c r="H17" i="6" s="1"/>
  <c r="G18" i="6"/>
  <c r="H18" i="6" s="1"/>
  <c r="G19" i="6"/>
  <c r="H19" i="6" s="1"/>
  <c r="G20" i="6"/>
  <c r="H20" i="6" s="1"/>
  <c r="G21" i="6"/>
  <c r="H21" i="6" s="1"/>
  <c r="G22" i="6"/>
  <c r="H22" i="6" s="1"/>
  <c r="G23" i="6"/>
  <c r="H23" i="6" s="1"/>
  <c r="G24" i="6"/>
  <c r="H24" i="6" s="1"/>
  <c r="G25" i="6"/>
  <c r="H25" i="6" s="1"/>
  <c r="G26" i="6"/>
  <c r="H26" i="6" s="1"/>
  <c r="G27" i="6"/>
  <c r="H27" i="6" s="1"/>
  <c r="G28" i="6"/>
  <c r="H28" i="6" s="1"/>
  <c r="G29" i="6"/>
  <c r="H29" i="6" s="1"/>
  <c r="G30" i="6"/>
  <c r="H30" i="6" s="1"/>
  <c r="G31" i="6"/>
  <c r="H31" i="6" s="1"/>
  <c r="G32" i="6"/>
  <c r="H32" i="6" s="1"/>
  <c r="G33" i="6"/>
  <c r="H33" i="6" s="1"/>
  <c r="G34" i="6"/>
  <c r="H34" i="6" s="1"/>
  <c r="G35" i="6"/>
  <c r="H35" i="6" s="1"/>
  <c r="G36" i="6"/>
  <c r="H36" i="6" s="1"/>
  <c r="G37" i="6"/>
  <c r="H37" i="6" s="1"/>
  <c r="G38" i="6"/>
  <c r="H38" i="6" s="1"/>
  <c r="G39" i="6"/>
  <c r="H39" i="6" s="1"/>
  <c r="G40" i="6"/>
  <c r="H40" i="6" s="1"/>
  <c r="G41" i="6"/>
  <c r="H41" i="6" s="1"/>
  <c r="G42" i="6"/>
  <c r="H42" i="6" s="1"/>
  <c r="G43" i="6"/>
  <c r="H43" i="6" s="1"/>
  <c r="G44" i="6"/>
  <c r="H44" i="6" s="1"/>
  <c r="G45" i="6"/>
  <c r="H45" i="6" s="1"/>
  <c r="G46" i="6"/>
  <c r="H46" i="6" s="1"/>
  <c r="G47" i="6"/>
  <c r="H47" i="6" s="1"/>
  <c r="G48" i="6"/>
  <c r="H48" i="6" s="1"/>
  <c r="G49" i="6"/>
  <c r="H49" i="6" s="1"/>
  <c r="G50" i="6"/>
  <c r="H50" i="6" s="1"/>
  <c r="G14" i="6"/>
  <c r="H14" i="6" s="1"/>
  <c r="G7" i="6"/>
  <c r="H7" i="6" s="1"/>
  <c r="G8" i="6"/>
  <c r="H8" i="6" s="1"/>
  <c r="G9" i="6"/>
  <c r="H9" i="6" s="1"/>
  <c r="G10" i="6"/>
  <c r="H10" i="6" s="1"/>
  <c r="G11" i="6"/>
  <c r="H11" i="6" s="1"/>
  <c r="G12" i="6"/>
  <c r="H12" i="6" s="1"/>
  <c r="G6" i="6"/>
  <c r="H6" i="6" s="1"/>
  <c r="G4" i="6"/>
  <c r="H4" i="6" s="1"/>
  <c r="G101" i="5"/>
  <c r="H101" i="5" s="1"/>
  <c r="G102" i="5"/>
  <c r="H102" i="5" s="1"/>
  <c r="G86" i="5"/>
  <c r="H86" i="5" s="1"/>
  <c r="G87" i="5"/>
  <c r="H87" i="5" s="1"/>
  <c r="G88" i="5"/>
  <c r="H88" i="5" s="1"/>
  <c r="G89" i="5"/>
  <c r="H89" i="5" s="1"/>
  <c r="G90" i="5"/>
  <c r="H90" i="5" s="1"/>
  <c r="G92" i="5"/>
  <c r="H92" i="5" s="1"/>
  <c r="G93" i="5"/>
  <c r="H93" i="5" s="1"/>
  <c r="G94" i="5"/>
  <c r="H94" i="5" s="1"/>
  <c r="G95" i="5"/>
  <c r="H95" i="5" s="1"/>
  <c r="G96" i="5"/>
  <c r="H96" i="5" s="1"/>
  <c r="G97" i="5"/>
  <c r="H97" i="5" s="1"/>
  <c r="G98" i="5"/>
  <c r="H98" i="5" s="1"/>
  <c r="G99" i="5"/>
  <c r="H99" i="5" s="1"/>
  <c r="G100" i="5"/>
  <c r="H100" i="5" s="1"/>
  <c r="G85" i="5"/>
  <c r="H85" i="5" s="1"/>
  <c r="G28" i="5"/>
  <c r="G29" i="5"/>
  <c r="H29" i="5" s="1"/>
  <c r="G30" i="5"/>
  <c r="H30" i="5" s="1"/>
  <c r="G31" i="5"/>
  <c r="H31" i="5" s="1"/>
  <c r="G32" i="5"/>
  <c r="G33" i="5"/>
  <c r="H33" i="5" s="1"/>
  <c r="G34" i="5"/>
  <c r="H34" i="5" s="1"/>
  <c r="G35" i="5"/>
  <c r="H35" i="5" s="1"/>
  <c r="G36" i="5"/>
  <c r="H36" i="5" s="1"/>
  <c r="G37" i="5"/>
  <c r="H37" i="5" s="1"/>
  <c r="G38" i="5"/>
  <c r="H38" i="5" s="1"/>
  <c r="G39" i="5"/>
  <c r="H39" i="5" s="1"/>
  <c r="G40" i="5"/>
  <c r="H40" i="5" s="1"/>
  <c r="G41" i="5"/>
  <c r="G42" i="5"/>
  <c r="G43" i="5"/>
  <c r="H43" i="5" s="1"/>
  <c r="G44" i="5"/>
  <c r="H44" i="5" s="1"/>
  <c r="G45" i="5"/>
  <c r="H45" i="5" s="1"/>
  <c r="G46" i="5"/>
  <c r="H46" i="5" s="1"/>
  <c r="G47" i="5"/>
  <c r="H47" i="5" s="1"/>
  <c r="G48" i="5"/>
  <c r="G49" i="5"/>
  <c r="H49" i="5" s="1"/>
  <c r="G50" i="5"/>
  <c r="H50" i="5" s="1"/>
  <c r="G51" i="5"/>
  <c r="H51" i="5" s="1"/>
  <c r="G52" i="5"/>
  <c r="G53" i="5"/>
  <c r="H53" i="5" s="1"/>
  <c r="G54" i="5"/>
  <c r="H54" i="5" s="1"/>
  <c r="G55" i="5"/>
  <c r="H55" i="5" s="1"/>
  <c r="G56" i="5"/>
  <c r="H56" i="5" s="1"/>
  <c r="G57" i="5"/>
  <c r="G58" i="5"/>
  <c r="G59" i="5"/>
  <c r="H59" i="5" s="1"/>
  <c r="G60" i="5"/>
  <c r="G61" i="5"/>
  <c r="H61" i="5" s="1"/>
  <c r="G62" i="5"/>
  <c r="H62" i="5" s="1"/>
  <c r="G63" i="5"/>
  <c r="H63" i="5" s="1"/>
  <c r="G64" i="5"/>
  <c r="H64" i="5" s="1"/>
  <c r="G65" i="5"/>
  <c r="H65" i="5" s="1"/>
  <c r="G66" i="5"/>
  <c r="H66" i="5" s="1"/>
  <c r="G67" i="5"/>
  <c r="H67" i="5" s="1"/>
  <c r="G68" i="5"/>
  <c r="G69" i="5"/>
  <c r="H69" i="5" s="1"/>
  <c r="G70" i="5"/>
  <c r="H70" i="5" s="1"/>
  <c r="G71" i="5"/>
  <c r="H71" i="5" s="1"/>
  <c r="G72" i="5"/>
  <c r="H72" i="5" s="1"/>
  <c r="G73" i="5"/>
  <c r="G74" i="5"/>
  <c r="H74" i="5" s="1"/>
  <c r="G75" i="5"/>
  <c r="H75" i="5" s="1"/>
  <c r="G76" i="5"/>
  <c r="G77" i="5"/>
  <c r="H77" i="5" s="1"/>
  <c r="G78" i="5"/>
  <c r="H78" i="5" s="1"/>
  <c r="G79" i="5"/>
  <c r="H79" i="5" s="1"/>
  <c r="G80" i="5"/>
  <c r="G81" i="5"/>
  <c r="G82" i="5"/>
  <c r="H82" i="5" s="1"/>
  <c r="G83" i="5"/>
  <c r="H83" i="5" s="1"/>
  <c r="G27" i="5"/>
  <c r="H27" i="5" s="1"/>
  <c r="H91" i="5"/>
  <c r="H28" i="5"/>
  <c r="H32" i="5"/>
  <c r="H41" i="5"/>
  <c r="H42" i="5"/>
  <c r="H48" i="5"/>
  <c r="H52" i="5"/>
  <c r="H57" i="5"/>
  <c r="H58" i="5"/>
  <c r="H60" i="5"/>
  <c r="H68" i="5"/>
  <c r="H73" i="5"/>
  <c r="H76" i="5"/>
  <c r="H80" i="5"/>
  <c r="H81" i="5"/>
  <c r="G5" i="5"/>
  <c r="H5" i="5" s="1"/>
  <c r="G6" i="5"/>
  <c r="H6" i="5" s="1"/>
  <c r="G7" i="5"/>
  <c r="H7" i="5" s="1"/>
  <c r="G8" i="5"/>
  <c r="H8" i="5" s="1"/>
  <c r="G9" i="5"/>
  <c r="H9" i="5" s="1"/>
  <c r="G10" i="5"/>
  <c r="H10" i="5" s="1"/>
  <c r="G11" i="5"/>
  <c r="H11" i="5" s="1"/>
  <c r="G12" i="5"/>
  <c r="H12" i="5" s="1"/>
  <c r="G13" i="5"/>
  <c r="H13" i="5" s="1"/>
  <c r="G14" i="5"/>
  <c r="H14" i="5" s="1"/>
  <c r="G15" i="5"/>
  <c r="H15" i="5" s="1"/>
  <c r="G16" i="5"/>
  <c r="H16" i="5" s="1"/>
  <c r="G17" i="5"/>
  <c r="H17" i="5" s="1"/>
  <c r="G18" i="5"/>
  <c r="H18" i="5" s="1"/>
  <c r="G19" i="5"/>
  <c r="H19" i="5" s="1"/>
  <c r="G20" i="5"/>
  <c r="H20" i="5" s="1"/>
  <c r="G21" i="5"/>
  <c r="H21" i="5" s="1"/>
  <c r="G22" i="5"/>
  <c r="H22" i="5" s="1"/>
  <c r="G23" i="5"/>
  <c r="H23" i="5" s="1"/>
  <c r="G24" i="5"/>
  <c r="H24" i="5" s="1"/>
  <c r="G25" i="5"/>
  <c r="H25" i="5" s="1"/>
  <c r="G4" i="5"/>
  <c r="H4" i="5" s="1"/>
  <c r="I135" i="1" l="1"/>
  <c r="J135" i="1" s="1"/>
  <c r="H84" i="5"/>
  <c r="I98" i="1" l="1"/>
  <c r="J250" i="1" l="1"/>
  <c r="F40" i="1"/>
  <c r="J249" i="1"/>
  <c r="H163" i="11" l="1"/>
  <c r="H162" i="11"/>
  <c r="H160" i="11"/>
  <c r="H159" i="11"/>
  <c r="H148" i="11"/>
  <c r="H147" i="11"/>
  <c r="H145" i="11"/>
  <c r="H144" i="11"/>
  <c r="H132" i="11"/>
  <c r="H131" i="11"/>
  <c r="H129" i="11"/>
  <c r="H128" i="11"/>
  <c r="H102" i="11"/>
  <c r="H101" i="11"/>
  <c r="H100" i="11"/>
  <c r="H99" i="11"/>
  <c r="H98" i="11"/>
  <c r="H97" i="11"/>
  <c r="H95" i="11"/>
  <c r="H94" i="11"/>
  <c r="H93" i="11"/>
  <c r="H92" i="11"/>
  <c r="H91" i="11"/>
  <c r="H90" i="11"/>
  <c r="H59" i="11"/>
  <c r="H58" i="11"/>
  <c r="H57" i="11"/>
  <c r="H56" i="11"/>
  <c r="H55" i="11"/>
  <c r="H54" i="11"/>
  <c r="H52" i="11"/>
  <c r="H51" i="11"/>
  <c r="H50" i="11"/>
  <c r="H49" i="11"/>
  <c r="H48" i="11"/>
  <c r="H47" i="11"/>
  <c r="H17" i="11"/>
  <c r="H16" i="11"/>
  <c r="H15" i="11"/>
  <c r="H14" i="11"/>
  <c r="H13" i="11"/>
  <c r="H12" i="11"/>
  <c r="J215" i="1" l="1"/>
  <c r="I40" i="1"/>
  <c r="J40" i="1" s="1"/>
  <c r="J103" i="1"/>
  <c r="H9" i="9" l="1"/>
  <c r="H7" i="9"/>
  <c r="H5" i="9"/>
  <c r="H4" i="9"/>
  <c r="G6" i="9"/>
  <c r="H6" i="9" s="1"/>
  <c r="G3" i="9"/>
  <c r="H3" i="9" s="1"/>
  <c r="I102" i="1" l="1"/>
  <c r="J102" i="1" s="1"/>
  <c r="J247" i="1" l="1"/>
  <c r="J246" i="1"/>
  <c r="J245" i="1"/>
  <c r="J244" i="1"/>
  <c r="J243" i="1"/>
  <c r="J241" i="1"/>
  <c r="H217" i="11"/>
  <c r="H216" i="11"/>
  <c r="H215" i="11"/>
  <c r="H214" i="11"/>
  <c r="H213" i="11"/>
  <c r="H212" i="11"/>
  <c r="H211" i="11"/>
  <c r="H210" i="11"/>
  <c r="H209" i="11"/>
  <c r="H208" i="11"/>
  <c r="H207" i="11"/>
  <c r="H206" i="11"/>
  <c r="H205"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2" i="11"/>
  <c r="H171" i="11"/>
  <c r="H170" i="11"/>
  <c r="H169" i="11"/>
  <c r="H168" i="11"/>
  <c r="H167" i="11"/>
  <c r="H166" i="11"/>
  <c r="H165" i="11"/>
  <c r="H157" i="11"/>
  <c r="H156" i="11"/>
  <c r="H155" i="11"/>
  <c r="H154" i="11"/>
  <c r="H153" i="11"/>
  <c r="H152" i="11"/>
  <c r="H151" i="11"/>
  <c r="H150" i="11"/>
  <c r="H141" i="11"/>
  <c r="H140" i="11"/>
  <c r="H139" i="11"/>
  <c r="H138" i="11"/>
  <c r="H137" i="11"/>
  <c r="H136" i="11"/>
  <c r="H135" i="11"/>
  <c r="H134" i="11"/>
  <c r="H125" i="11"/>
  <c r="H124" i="11"/>
  <c r="H123" i="11"/>
  <c r="H122" i="11"/>
  <c r="H121" i="11"/>
  <c r="H120" i="11"/>
  <c r="H119" i="11"/>
  <c r="H118" i="11"/>
  <c r="H117" i="11"/>
  <c r="H116" i="11"/>
  <c r="H115" i="11"/>
  <c r="H114" i="11"/>
  <c r="H113" i="11"/>
  <c r="H112" i="11"/>
  <c r="H111" i="11"/>
  <c r="H110" i="11"/>
  <c r="H109" i="11"/>
  <c r="H108" i="11"/>
  <c r="H107" i="11"/>
  <c r="H106" i="11"/>
  <c r="H105" i="11"/>
  <c r="H104"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0" i="11"/>
  <c r="H9" i="11"/>
  <c r="H8" i="11"/>
  <c r="H7" i="11"/>
  <c r="H6" i="11"/>
  <c r="H5" i="11"/>
  <c r="H218" i="11" l="1"/>
  <c r="I194" i="1" s="1"/>
  <c r="I116" i="1" l="1"/>
  <c r="I114" i="1"/>
  <c r="I113" i="1"/>
  <c r="I112" i="1"/>
  <c r="I111" i="1"/>
  <c r="I110" i="1"/>
  <c r="I109" i="1"/>
  <c r="I108" i="1"/>
  <c r="I86" i="1"/>
  <c r="I85" i="1"/>
  <c r="I84" i="1"/>
  <c r="J240" i="1" l="1"/>
  <c r="J239" i="1"/>
  <c r="J238" i="1"/>
  <c r="J237" i="1"/>
  <c r="J236" i="1"/>
  <c r="J235" i="1"/>
  <c r="J234" i="1"/>
  <c r="J233" i="1"/>
  <c r="J232" i="1"/>
  <c r="J231" i="1"/>
  <c r="J230" i="1"/>
  <c r="J229" i="1"/>
  <c r="J228" i="1"/>
  <c r="J227" i="1"/>
  <c r="J226" i="1"/>
  <c r="J225" i="1"/>
  <c r="J224" i="1"/>
  <c r="J222" i="1"/>
  <c r="J221" i="1"/>
  <c r="J220" i="1"/>
  <c r="J219" i="1"/>
  <c r="J214" i="1"/>
  <c r="J213" i="1"/>
  <c r="J212" i="1"/>
  <c r="J211" i="1"/>
  <c r="J210" i="1"/>
  <c r="J209" i="1"/>
  <c r="J208" i="1"/>
  <c r="J207" i="1"/>
  <c r="J206" i="1"/>
  <c r="J205" i="1"/>
  <c r="J204" i="1"/>
  <c r="J203" i="1"/>
  <c r="J202" i="1"/>
  <c r="H14" i="10"/>
  <c r="H5" i="10"/>
  <c r="G4" i="10"/>
  <c r="H4" i="10" s="1"/>
  <c r="H13" i="9"/>
  <c r="H14" i="9"/>
  <c r="H15" i="9"/>
  <c r="H16" i="9"/>
  <c r="H17" i="9"/>
  <c r="H18" i="9"/>
  <c r="H19" i="9"/>
  <c r="H20" i="9"/>
  <c r="H21" i="9"/>
  <c r="H22" i="9"/>
  <c r="H23" i="9"/>
  <c r="H24" i="9"/>
  <c r="H25" i="9"/>
  <c r="H26" i="9"/>
  <c r="H27" i="9"/>
  <c r="H28" i="9"/>
  <c r="H29" i="9"/>
  <c r="H30" i="9"/>
  <c r="G31" i="9"/>
  <c r="H31" i="9" s="1"/>
  <c r="H16" i="10"/>
  <c r="H15" i="10"/>
  <c r="H13" i="10"/>
  <c r="H6" i="10"/>
  <c r="H7" i="10"/>
  <c r="H8" i="10"/>
  <c r="H9" i="10"/>
  <c r="H10" i="10"/>
  <c r="B3" i="2"/>
  <c r="B2" i="2"/>
  <c r="A5" i="13"/>
  <c r="A5" i="14" s="1"/>
  <c r="C64" i="2"/>
  <c r="A64" i="2" s="1"/>
  <c r="B64" i="2"/>
  <c r="W64" i="2" s="1"/>
  <c r="U64" i="2"/>
  <c r="W63" i="2"/>
  <c r="A63" i="2"/>
  <c r="J251" i="1" l="1"/>
  <c r="I197" i="1"/>
  <c r="J197" i="1" s="1"/>
  <c r="C70" i="2"/>
  <c r="B70" i="2"/>
  <c r="C67" i="2"/>
  <c r="B67" i="2"/>
  <c r="C58" i="2"/>
  <c r="A58" i="2" s="1"/>
  <c r="W58" i="2"/>
  <c r="U58" i="2"/>
  <c r="W57" i="2"/>
  <c r="A57" i="2"/>
  <c r="C52" i="2"/>
  <c r="C46" i="2"/>
  <c r="J194" i="1"/>
  <c r="G184" i="12"/>
  <c r="G183" i="12"/>
  <c r="G182" i="12"/>
  <c r="G181" i="12"/>
  <c r="G180" i="12"/>
  <c r="G179" i="12"/>
  <c r="G178" i="12"/>
  <c r="G177" i="12"/>
  <c r="G176" i="12"/>
  <c r="G175" i="12"/>
  <c r="G174" i="12"/>
  <c r="G173" i="12"/>
  <c r="G172" i="12"/>
  <c r="G171" i="12"/>
  <c r="G170" i="12"/>
  <c r="G169" i="12"/>
  <c r="G168" i="12"/>
  <c r="G3" i="12"/>
  <c r="G4" i="12"/>
  <c r="G5" i="12"/>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122" i="12"/>
  <c r="G123" i="12"/>
  <c r="G124" i="12"/>
  <c r="G125" i="12"/>
  <c r="G126" i="12"/>
  <c r="G127" i="12"/>
  <c r="G128" i="12"/>
  <c r="G129" i="12"/>
  <c r="G130" i="12"/>
  <c r="G131" i="12"/>
  <c r="G132" i="12"/>
  <c r="G133" i="12"/>
  <c r="G134" i="12"/>
  <c r="G135" i="12"/>
  <c r="G136" i="12"/>
  <c r="G137" i="12"/>
  <c r="G138" i="12"/>
  <c r="G139" i="12"/>
  <c r="G140" i="12"/>
  <c r="G141" i="12"/>
  <c r="G142" i="12"/>
  <c r="G143" i="12"/>
  <c r="G144" i="12"/>
  <c r="G145" i="12"/>
  <c r="G146" i="12"/>
  <c r="G147" i="12"/>
  <c r="G148" i="12"/>
  <c r="G149" i="12"/>
  <c r="G150" i="12"/>
  <c r="G151" i="12"/>
  <c r="G152" i="12"/>
  <c r="G153" i="12"/>
  <c r="G154" i="12"/>
  <c r="G155" i="12"/>
  <c r="G156" i="12"/>
  <c r="G157" i="12"/>
  <c r="G158" i="12"/>
  <c r="G159" i="12"/>
  <c r="G160" i="12"/>
  <c r="G161" i="12"/>
  <c r="G162" i="12"/>
  <c r="G163" i="12"/>
  <c r="G164" i="12"/>
  <c r="G166" i="12" l="1"/>
  <c r="G185" i="12"/>
  <c r="G186" i="12" l="1"/>
  <c r="I188" i="1"/>
  <c r="J188" i="1" s="1"/>
  <c r="I187" i="1"/>
  <c r="J187" i="1" s="1"/>
  <c r="J186" i="1"/>
  <c r="J185" i="1"/>
  <c r="J184" i="1"/>
  <c r="J183" i="1"/>
  <c r="J182" i="1"/>
  <c r="J181" i="1"/>
  <c r="I180" i="1"/>
  <c r="J180" i="1" s="1"/>
  <c r="I179" i="1"/>
  <c r="J179" i="1" s="1"/>
  <c r="J178" i="1"/>
  <c r="J177" i="1"/>
  <c r="J176" i="1"/>
  <c r="I175" i="1"/>
  <c r="J175" i="1" s="1"/>
  <c r="J174" i="1"/>
  <c r="I173" i="1"/>
  <c r="J173" i="1" s="1"/>
  <c r="I172" i="1"/>
  <c r="J172" i="1" s="1"/>
  <c r="I171" i="1"/>
  <c r="J171" i="1" s="1"/>
  <c r="I170" i="1"/>
  <c r="J170" i="1" s="1"/>
  <c r="I169" i="1"/>
  <c r="J169" i="1" s="1"/>
  <c r="I168" i="1"/>
  <c r="J168" i="1" s="1"/>
  <c r="I167" i="1"/>
  <c r="J167" i="1" s="1"/>
  <c r="I166" i="1"/>
  <c r="J166" i="1" s="1"/>
  <c r="I165" i="1"/>
  <c r="J165" i="1" s="1"/>
  <c r="I164" i="1"/>
  <c r="J164" i="1" s="1"/>
  <c r="I163" i="1"/>
  <c r="J163" i="1" s="1"/>
  <c r="I162" i="1"/>
  <c r="J162" i="1" s="1"/>
  <c r="I161" i="1"/>
  <c r="J161" i="1" s="1"/>
  <c r="I160" i="1"/>
  <c r="J160" i="1" s="1"/>
  <c r="I159" i="1"/>
  <c r="J159" i="1" s="1"/>
  <c r="I158" i="1"/>
  <c r="J158" i="1" s="1"/>
  <c r="I157" i="1"/>
  <c r="J157" i="1" s="1"/>
  <c r="I156" i="1"/>
  <c r="J156" i="1" s="1"/>
  <c r="I154" i="1"/>
  <c r="J154" i="1" s="1"/>
  <c r="I153" i="1"/>
  <c r="J153" i="1" s="1"/>
  <c r="I152" i="1"/>
  <c r="J152" i="1" s="1"/>
  <c r="I151" i="1"/>
  <c r="J151" i="1" s="1"/>
  <c r="I150" i="1"/>
  <c r="J150" i="1" s="1"/>
  <c r="I149" i="1"/>
  <c r="J149" i="1" s="1"/>
  <c r="I148" i="1"/>
  <c r="J148" i="1" s="1"/>
  <c r="I146" i="1"/>
  <c r="J146" i="1" s="1"/>
  <c r="I145" i="1"/>
  <c r="J145" i="1" s="1"/>
  <c r="I144" i="1"/>
  <c r="J144" i="1" s="1"/>
  <c r="I143" i="1"/>
  <c r="J143" i="1" s="1"/>
  <c r="I142" i="1"/>
  <c r="J142" i="1" s="1"/>
  <c r="I141" i="1"/>
  <c r="J141" i="1" s="1"/>
  <c r="I139" i="1"/>
  <c r="J139" i="1" s="1"/>
  <c r="I138" i="1"/>
  <c r="J138" i="1" s="1"/>
  <c r="I137" i="1"/>
  <c r="J137" i="1" s="1"/>
  <c r="J116" i="1"/>
  <c r="J114" i="1"/>
  <c r="J113" i="1"/>
  <c r="J112" i="1"/>
  <c r="J111" i="1"/>
  <c r="J110" i="1"/>
  <c r="J109" i="1"/>
  <c r="J108" i="1"/>
  <c r="I106" i="1"/>
  <c r="J106" i="1" s="1"/>
  <c r="I105" i="1"/>
  <c r="J105" i="1" s="1"/>
  <c r="I12" i="1"/>
  <c r="H13" i="7"/>
  <c r="H3" i="7"/>
  <c r="H13" i="6"/>
  <c r="H5" i="6"/>
  <c r="H3" i="6"/>
  <c r="H26" i="5"/>
  <c r="H3" i="5"/>
  <c r="K156" i="1" l="1"/>
  <c r="I195" i="1"/>
  <c r="J104" i="1"/>
  <c r="I11" i="1"/>
  <c r="I39" i="1"/>
  <c r="I37" i="1"/>
  <c r="I35" i="1"/>
  <c r="I33" i="1"/>
  <c r="I31" i="1"/>
  <c r="I29" i="1"/>
  <c r="I27" i="1"/>
  <c r="I81" i="1"/>
  <c r="I78" i="1"/>
  <c r="I76" i="1"/>
  <c r="I41" i="1"/>
  <c r="I38" i="1"/>
  <c r="I36" i="1"/>
  <c r="I34" i="1"/>
  <c r="I32" i="1"/>
  <c r="I30" i="1"/>
  <c r="I28" i="1"/>
  <c r="I80" i="1"/>
  <c r="I77" i="1"/>
  <c r="J195" i="1"/>
  <c r="E64" i="2" s="1"/>
  <c r="H51" i="6"/>
  <c r="I191" i="1" s="1"/>
  <c r="I17" i="1"/>
  <c r="L17" i="1" s="1"/>
  <c r="I16" i="1"/>
  <c r="L16" i="1" s="1"/>
  <c r="I15" i="1"/>
  <c r="L15" i="1" s="1"/>
  <c r="I14" i="1"/>
  <c r="L14" i="1" s="1"/>
  <c r="I26" i="1"/>
  <c r="I75" i="1"/>
  <c r="H103" i="5"/>
  <c r="I190" i="1" s="1"/>
  <c r="H26" i="7"/>
  <c r="I192" i="1" s="1"/>
  <c r="H3" i="10" l="1"/>
  <c r="H12" i="9"/>
  <c r="G9" i="4"/>
  <c r="H8" i="4"/>
  <c r="H4" i="4"/>
  <c r="H5" i="4"/>
  <c r="H6" i="4"/>
  <c r="H7" i="4"/>
  <c r="H9" i="4"/>
  <c r="H10" i="4"/>
  <c r="H11" i="4"/>
  <c r="H12" i="4"/>
  <c r="H13" i="4"/>
  <c r="H3" i="4"/>
  <c r="G9" i="8"/>
  <c r="G8" i="8"/>
  <c r="G7" i="8"/>
  <c r="G6" i="8"/>
  <c r="G5" i="8"/>
  <c r="G4" i="8"/>
  <c r="G3" i="8"/>
  <c r="G11" i="8" l="1"/>
  <c r="H32" i="9"/>
  <c r="H11" i="10"/>
  <c r="H17" i="10" s="1"/>
  <c r="H14" i="4"/>
  <c r="I189" i="1" s="1"/>
  <c r="E70" i="2" l="1"/>
  <c r="I12" i="14"/>
  <c r="I11" i="14"/>
  <c r="I10" i="14"/>
  <c r="I9" i="14"/>
  <c r="I8" i="14"/>
  <c r="I12" i="13"/>
  <c r="I11" i="13"/>
  <c r="I10" i="13"/>
  <c r="I9" i="13"/>
  <c r="I8" i="13"/>
  <c r="C42" i="14" l="1"/>
  <c r="I199" i="1" s="1"/>
  <c r="E4" i="2" s="1"/>
  <c r="D64" i="2" s="1"/>
  <c r="C42" i="13"/>
  <c r="I252" i="1" s="1"/>
  <c r="D70" i="2" s="1"/>
  <c r="C37" i="14"/>
  <c r="C37" i="13"/>
  <c r="K63" i="2" l="1"/>
  <c r="G63" i="2"/>
  <c r="H63" i="2"/>
  <c r="I63" i="2"/>
  <c r="J63" i="2"/>
  <c r="L63" i="2"/>
  <c r="P63" i="2"/>
  <c r="O63" i="2"/>
  <c r="Q63" i="2"/>
  <c r="M63" i="2"/>
  <c r="N63" i="2"/>
  <c r="O69" i="2"/>
  <c r="M69" i="2"/>
  <c r="K69" i="2"/>
  <c r="P69" i="2"/>
  <c r="N69" i="2"/>
  <c r="L69" i="2"/>
  <c r="J69" i="2"/>
  <c r="J252" i="1"/>
  <c r="N25" i="2"/>
  <c r="O25" i="2" s="1"/>
  <c r="U16" i="2"/>
  <c r="C10" i="2"/>
  <c r="A10" i="2" s="1"/>
  <c r="W10" i="2"/>
  <c r="U10" i="2"/>
  <c r="E61" i="2"/>
  <c r="D61" i="2" s="1"/>
  <c r="A70" i="2"/>
  <c r="A67" i="2"/>
  <c r="W70" i="2"/>
  <c r="U70" i="2"/>
  <c r="W69" i="2"/>
  <c r="A69" i="2"/>
  <c r="W67" i="2"/>
  <c r="U67" i="2"/>
  <c r="W66" i="2"/>
  <c r="A66" i="2"/>
  <c r="C61" i="2"/>
  <c r="A61" i="2" s="1"/>
  <c r="C55" i="2"/>
  <c r="A55" i="2" s="1"/>
  <c r="A52" i="2"/>
  <c r="C49" i="2"/>
  <c r="A49" i="2" s="1"/>
  <c r="C28" i="2"/>
  <c r="A28" i="2" s="1"/>
  <c r="W28" i="2"/>
  <c r="U28" i="2"/>
  <c r="W27" i="2"/>
  <c r="A27" i="2"/>
  <c r="D76" i="2"/>
  <c r="W72" i="2"/>
  <c r="A72" i="2"/>
  <c r="W62" i="2"/>
  <c r="A62" i="2"/>
  <c r="W61" i="2"/>
  <c r="U61" i="2"/>
  <c r="W60" i="2"/>
  <c r="A60" i="2"/>
  <c r="W55" i="2"/>
  <c r="U55" i="2"/>
  <c r="W54" i="2"/>
  <c r="A54" i="2"/>
  <c r="W53" i="2"/>
  <c r="A53" i="2"/>
  <c r="W52" i="2"/>
  <c r="U52" i="2"/>
  <c r="W51" i="2"/>
  <c r="A51" i="2"/>
  <c r="W50" i="2"/>
  <c r="A50" i="2"/>
  <c r="W49" i="2"/>
  <c r="U49" i="2"/>
  <c r="W48" i="2"/>
  <c r="A48" i="2"/>
  <c r="W47" i="2"/>
  <c r="A47" i="2"/>
  <c r="W46" i="2"/>
  <c r="U46" i="2"/>
  <c r="A46" i="2"/>
  <c r="W45" i="2"/>
  <c r="A45" i="2"/>
  <c r="W44" i="2"/>
  <c r="A44" i="2"/>
  <c r="W43" i="2"/>
  <c r="U43" i="2"/>
  <c r="A43" i="2"/>
  <c r="W42" i="2"/>
  <c r="A42" i="2"/>
  <c r="W41" i="2"/>
  <c r="A41" i="2"/>
  <c r="W40" i="2"/>
  <c r="U40" i="2"/>
  <c r="A40" i="2"/>
  <c r="W39" i="2"/>
  <c r="A39" i="2"/>
  <c r="W38" i="2"/>
  <c r="A38" i="2"/>
  <c r="W37" i="2"/>
  <c r="U37" i="2"/>
  <c r="A37" i="2"/>
  <c r="W36" i="2"/>
  <c r="A36" i="2"/>
  <c r="W35" i="2"/>
  <c r="A35" i="2"/>
  <c r="W34" i="2"/>
  <c r="U34" i="2"/>
  <c r="C34" i="2"/>
  <c r="A34" i="2" s="1"/>
  <c r="W33" i="2"/>
  <c r="A33" i="2"/>
  <c r="W32" i="2"/>
  <c r="A32" i="2"/>
  <c r="W31" i="2"/>
  <c r="U31" i="2"/>
  <c r="A31" i="2"/>
  <c r="W30" i="2"/>
  <c r="A30" i="2"/>
  <c r="W26" i="2"/>
  <c r="A26" i="2"/>
  <c r="W25" i="2"/>
  <c r="C25" i="2"/>
  <c r="A25" i="2" s="1"/>
  <c r="W24" i="2"/>
  <c r="A24" i="2"/>
  <c r="W23" i="2"/>
  <c r="A23" i="2"/>
  <c r="W22" i="2"/>
  <c r="U22" i="2"/>
  <c r="A22" i="2"/>
  <c r="W21" i="2"/>
  <c r="A21" i="2"/>
  <c r="W20" i="2"/>
  <c r="A20" i="2"/>
  <c r="C19" i="2"/>
  <c r="A19" i="2" s="1"/>
  <c r="W18" i="2"/>
  <c r="A18" i="2"/>
  <c r="W17" i="2"/>
  <c r="A17" i="2"/>
  <c r="W16" i="2"/>
  <c r="C16" i="2"/>
  <c r="A16" i="2" s="1"/>
  <c r="W15" i="2"/>
  <c r="A15" i="2"/>
  <c r="W14" i="2"/>
  <c r="A14" i="2"/>
  <c r="W13" i="2"/>
  <c r="U13" i="2"/>
  <c r="A13" i="2"/>
  <c r="W8" i="2"/>
  <c r="A8" i="2"/>
  <c r="A7" i="2"/>
  <c r="R63" i="2" l="1"/>
  <c r="J196" i="1"/>
  <c r="E67" i="2" s="1"/>
  <c r="P25" i="2"/>
  <c r="U25" i="2" s="1"/>
  <c r="U7" i="2"/>
  <c r="W7" i="2"/>
  <c r="W19" i="2"/>
  <c r="P60" i="2" l="1"/>
  <c r="K60" i="2"/>
  <c r="N60" i="2"/>
  <c r="J60" i="2"/>
  <c r="M60" i="2"/>
  <c r="I60" i="2"/>
  <c r="L60" i="2"/>
  <c r="G60" i="2"/>
  <c r="O60" i="2"/>
  <c r="U19" i="2"/>
  <c r="R60" i="2" l="1"/>
  <c r="I101" i="1" l="1"/>
  <c r="I100" i="1"/>
  <c r="J100" i="1" s="1"/>
  <c r="I99" i="1"/>
  <c r="J99" i="1" s="1"/>
  <c r="J98" i="1"/>
  <c r="I97" i="1"/>
  <c r="J97" i="1" s="1"/>
  <c r="I96" i="1"/>
  <c r="J96" i="1" s="1"/>
  <c r="I93" i="1"/>
  <c r="J93" i="1" s="1"/>
  <c r="I92" i="1"/>
  <c r="J92" i="1" s="1"/>
  <c r="I91" i="1"/>
  <c r="J91" i="1" s="1"/>
  <c r="I90" i="1"/>
  <c r="J90" i="1" s="1"/>
  <c r="D67" i="2"/>
  <c r="J192" i="1"/>
  <c r="J191" i="1"/>
  <c r="J190" i="1"/>
  <c r="E55" i="2" l="1"/>
  <c r="D55" i="2" s="1"/>
  <c r="O54" i="2" s="1"/>
  <c r="E49" i="2"/>
  <c r="D49" i="2" s="1"/>
  <c r="P48" i="2" s="1"/>
  <c r="E52" i="2"/>
  <c r="D52" i="2" s="1"/>
  <c r="K51" i="2" s="1"/>
  <c r="N66" i="2"/>
  <c r="J66" i="2"/>
  <c r="G66" i="2"/>
  <c r="M66" i="2"/>
  <c r="L66" i="2"/>
  <c r="I66" i="2"/>
  <c r="O66" i="2"/>
  <c r="K66" i="2"/>
  <c r="H66" i="2"/>
  <c r="P66" i="2"/>
  <c r="J89" i="1"/>
  <c r="O48" i="2" l="1"/>
  <c r="N48" i="2"/>
  <c r="G48" i="2"/>
  <c r="J48" i="2"/>
  <c r="M48" i="2"/>
  <c r="K48" i="2"/>
  <c r="L48" i="2"/>
  <c r="N54" i="2"/>
  <c r="R54" i="2" s="1"/>
  <c r="I51" i="2"/>
  <c r="J51" i="2"/>
  <c r="O51" i="2"/>
  <c r="G51" i="2"/>
  <c r="L51" i="2"/>
  <c r="M51" i="2"/>
  <c r="P51" i="2"/>
  <c r="I48" i="2"/>
  <c r="N51" i="2"/>
  <c r="E22" i="2"/>
  <c r="D22" i="2" s="1"/>
  <c r="L21" i="2" s="1"/>
  <c r="R66" i="2"/>
  <c r="R48" i="2" l="1"/>
  <c r="K21" i="2"/>
  <c r="M21" i="2"/>
  <c r="Q21" i="2"/>
  <c r="R51" i="2"/>
  <c r="O21" i="2"/>
  <c r="P21" i="2"/>
  <c r="J21" i="2"/>
  <c r="I21" i="2"/>
  <c r="N21" i="2"/>
  <c r="R21" i="2" l="1"/>
  <c r="J189" i="1" l="1"/>
  <c r="E46" i="2" l="1"/>
  <c r="D46" i="2" l="1"/>
  <c r="P45" i="2" s="1"/>
  <c r="J107" i="1"/>
  <c r="I69" i="1"/>
  <c r="J69" i="1" s="1"/>
  <c r="I71" i="1"/>
  <c r="I72" i="1"/>
  <c r="J72" i="1" s="1"/>
  <c r="I70" i="1"/>
  <c r="J70" i="1" s="1"/>
  <c r="I68" i="1"/>
  <c r="J68" i="1" s="1"/>
  <c r="I67" i="1"/>
  <c r="J67" i="1" s="1"/>
  <c r="I66" i="1"/>
  <c r="I65" i="1"/>
  <c r="J65" i="1" s="1"/>
  <c r="I64" i="1"/>
  <c r="J64" i="1" s="1"/>
  <c r="I63" i="1"/>
  <c r="J63" i="1" s="1"/>
  <c r="I62" i="1"/>
  <c r="J62" i="1" s="1"/>
  <c r="I61" i="1"/>
  <c r="J61" i="1" s="1"/>
  <c r="I60" i="1"/>
  <c r="G45" i="2" l="1"/>
  <c r="K45" i="2"/>
  <c r="J45" i="2"/>
  <c r="O45" i="2"/>
  <c r="M45" i="2"/>
  <c r="N45" i="2"/>
  <c r="L45" i="2"/>
  <c r="I45" i="2"/>
  <c r="Q45" i="2"/>
  <c r="E31" i="2"/>
  <c r="D31" i="2" s="1"/>
  <c r="J71" i="1"/>
  <c r="J66" i="1"/>
  <c r="J60" i="1"/>
  <c r="R45" i="2" l="1"/>
  <c r="K30" i="2"/>
  <c r="J30" i="2"/>
  <c r="I30" i="2"/>
  <c r="H30" i="2"/>
  <c r="M30" i="2"/>
  <c r="L30" i="2"/>
  <c r="J59" i="1"/>
  <c r="I134" i="1"/>
  <c r="J134" i="1" s="1"/>
  <c r="I132" i="1"/>
  <c r="J132" i="1" s="1"/>
  <c r="I131" i="1"/>
  <c r="J131" i="1" s="1"/>
  <c r="I130" i="1"/>
  <c r="J130" i="1" s="1"/>
  <c r="I129" i="1"/>
  <c r="J129" i="1" s="1"/>
  <c r="I128" i="1"/>
  <c r="J128" i="1" s="1"/>
  <c r="I127" i="1"/>
  <c r="J127" i="1" s="1"/>
  <c r="I125" i="1"/>
  <c r="J125" i="1" s="1"/>
  <c r="I124" i="1"/>
  <c r="J124" i="1" s="1"/>
  <c r="I123" i="1"/>
  <c r="J123" i="1" s="1"/>
  <c r="I122" i="1"/>
  <c r="J122" i="1" s="1"/>
  <c r="I119" i="1"/>
  <c r="J119" i="1" s="1"/>
  <c r="J86" i="1"/>
  <c r="J85" i="1"/>
  <c r="J84" i="1"/>
  <c r="J81" i="1"/>
  <c r="J80" i="1"/>
  <c r="J78" i="1"/>
  <c r="J77" i="1"/>
  <c r="J76" i="1"/>
  <c r="J75" i="1"/>
  <c r="J58" i="1"/>
  <c r="J57" i="1"/>
  <c r="J56" i="1"/>
  <c r="J55" i="1"/>
  <c r="J54" i="1"/>
  <c r="J53" i="1"/>
  <c r="J52" i="1"/>
  <c r="J51" i="1"/>
  <c r="J50" i="1"/>
  <c r="J49" i="1"/>
  <c r="J48" i="1"/>
  <c r="J47" i="1"/>
  <c r="J46" i="1"/>
  <c r="J45" i="1"/>
  <c r="J44" i="1"/>
  <c r="J41" i="1"/>
  <c r="J39" i="1"/>
  <c r="J38" i="1"/>
  <c r="J37" i="1"/>
  <c r="J36" i="1"/>
  <c r="J35" i="1"/>
  <c r="J34" i="1"/>
  <c r="J33" i="1"/>
  <c r="J32" i="1"/>
  <c r="J31" i="1"/>
  <c r="J30" i="1"/>
  <c r="J29" i="1"/>
  <c r="J28" i="1"/>
  <c r="J27" i="1"/>
  <c r="J26" i="1"/>
  <c r="I24" i="1"/>
  <c r="J24" i="1" s="1"/>
  <c r="I23" i="1"/>
  <c r="J23" i="1" s="1"/>
  <c r="I22" i="1"/>
  <c r="J22" i="1" s="1"/>
  <c r="I20" i="1"/>
  <c r="J17" i="1"/>
  <c r="J16" i="1"/>
  <c r="J15" i="1"/>
  <c r="J14" i="1"/>
  <c r="J12" i="1"/>
  <c r="J11" i="1"/>
  <c r="I10" i="1"/>
  <c r="J133" i="1" l="1"/>
  <c r="J118" i="1"/>
  <c r="J79" i="1"/>
  <c r="J74" i="1"/>
  <c r="R30" i="2"/>
  <c r="J121" i="1"/>
  <c r="J126" i="1"/>
  <c r="J83" i="1"/>
  <c r="J43" i="1"/>
  <c r="J25" i="1"/>
  <c r="J42" i="1" l="1"/>
  <c r="E13" i="2" s="1"/>
  <c r="D13" i="2" s="1"/>
  <c r="J73" i="1"/>
  <c r="E10" i="2"/>
  <c r="D10" i="2" s="1"/>
  <c r="F101" i="1"/>
  <c r="E16" i="2" l="1"/>
  <c r="D16" i="2" s="1"/>
  <c r="J15" i="2" s="1"/>
  <c r="K12" i="2"/>
  <c r="G12" i="2"/>
  <c r="J12" i="2"/>
  <c r="I12" i="2"/>
  <c r="H12" i="2"/>
  <c r="J101" i="1"/>
  <c r="F9" i="2"/>
  <c r="G9" i="2"/>
  <c r="K15" i="2" l="1"/>
  <c r="L15" i="2"/>
  <c r="J95" i="1"/>
  <c r="R12" i="2"/>
  <c r="R9" i="2"/>
  <c r="R15" i="2" l="1"/>
  <c r="E25" i="2"/>
  <c r="D25" i="2" s="1"/>
  <c r="M24" i="2" s="1"/>
  <c r="J20" i="1"/>
  <c r="O24" i="2" l="1"/>
  <c r="L24" i="2"/>
  <c r="N24" i="2"/>
  <c r="K24" i="2"/>
  <c r="P24" i="2"/>
  <c r="J24" i="2"/>
  <c r="J136" i="1"/>
  <c r="J10" i="1"/>
  <c r="R24" i="2" l="1"/>
  <c r="J87" i="1"/>
  <c r="E19" i="2" s="1"/>
  <c r="D19" i="2" s="1"/>
  <c r="J117" i="1"/>
  <c r="J9" i="1"/>
  <c r="J140" i="1"/>
  <c r="J155" i="1"/>
  <c r="J147" i="1"/>
  <c r="J82" i="1" l="1"/>
  <c r="E34" i="2"/>
  <c r="D34" i="2" s="1"/>
  <c r="I18" i="2"/>
  <c r="H18" i="2"/>
  <c r="G18" i="2"/>
  <c r="E7" i="2"/>
  <c r="D7" i="2" s="1"/>
  <c r="Q69" i="2"/>
  <c r="R69" i="2" s="1"/>
  <c r="E40" i="2"/>
  <c r="D40" i="2" s="1"/>
  <c r="E28" i="2"/>
  <c r="D28" i="2" s="1"/>
  <c r="E43" i="2"/>
  <c r="D43" i="2" s="1"/>
  <c r="E37" i="2"/>
  <c r="D37" i="2" s="1"/>
  <c r="N18" i="2"/>
  <c r="M18" i="2"/>
  <c r="F18" i="2"/>
  <c r="K18" i="2"/>
  <c r="O18" i="2"/>
  <c r="L18" i="2"/>
  <c r="J253" i="1"/>
  <c r="K6" i="2" l="1"/>
  <c r="K73" i="2" s="1"/>
  <c r="P33" i="2"/>
  <c r="M33" i="2"/>
  <c r="N33" i="2"/>
  <c r="O33" i="2"/>
  <c r="Q33" i="2"/>
  <c r="Q42" i="2"/>
  <c r="P42" i="2"/>
  <c r="O27" i="2"/>
  <c r="N27" i="2"/>
  <c r="Q27" i="2"/>
  <c r="M27" i="2"/>
  <c r="P27" i="2"/>
  <c r="L27" i="2"/>
  <c r="M36" i="2"/>
  <c r="O36" i="2"/>
  <c r="P36" i="2"/>
  <c r="N36" i="2"/>
  <c r="O39" i="2"/>
  <c r="Q39" i="2"/>
  <c r="P39" i="2"/>
  <c r="R18" i="2"/>
  <c r="Q6" i="2" l="1"/>
  <c r="Q73" i="2" s="1"/>
  <c r="O6" i="2"/>
  <c r="F6" i="2"/>
  <c r="J6" i="2"/>
  <c r="J73" i="2" s="1"/>
  <c r="N6" i="2"/>
  <c r="N73" i="2" s="1"/>
  <c r="M6" i="2"/>
  <c r="M73" i="2" s="1"/>
  <c r="I6" i="2"/>
  <c r="I73" i="2" s="1"/>
  <c r="L6" i="2"/>
  <c r="L73" i="2" s="1"/>
  <c r="G6" i="2"/>
  <c r="G73" i="2" s="1"/>
  <c r="H6" i="2"/>
  <c r="H73" i="2" s="1"/>
  <c r="P6" i="2"/>
  <c r="R27" i="2"/>
  <c r="R39" i="2"/>
  <c r="R33" i="2"/>
  <c r="R36" i="2"/>
  <c r="R42" i="2"/>
  <c r="F73" i="2" l="1"/>
  <c r="F75" i="2" s="1"/>
  <c r="G75" i="2" s="1"/>
  <c r="H75" i="2" s="1"/>
  <c r="I75" i="2" s="1"/>
  <c r="J75" i="2" s="1"/>
  <c r="K75" i="2" s="1"/>
  <c r="L75" i="2" s="1"/>
  <c r="M75" i="2" s="1"/>
  <c r="N75" i="2" s="1"/>
  <c r="R6" i="2"/>
  <c r="H8" i="9"/>
  <c r="H10" i="9" s="1"/>
  <c r="H33" i="9" s="1"/>
  <c r="I193" i="1" s="1"/>
  <c r="E58" i="2" l="1"/>
  <c r="D58" i="2" s="1"/>
  <c r="J193" i="1"/>
  <c r="J198" i="1" s="1"/>
  <c r="E73" i="2" l="1"/>
  <c r="J199" i="1"/>
  <c r="J200" i="1" s="1"/>
  <c r="J254" i="1" s="1"/>
  <c r="J255" i="1" s="1"/>
  <c r="D73" i="2" l="1"/>
  <c r="O57" i="2"/>
  <c r="P57" i="2"/>
  <c r="P73" i="2" s="1"/>
  <c r="P74" i="2" l="1"/>
  <c r="O73" i="2"/>
  <c r="R57" i="2"/>
  <c r="S54" i="2"/>
  <c r="S48" i="2"/>
  <c r="S39" i="2"/>
  <c r="S27" i="2"/>
  <c r="S63" i="2"/>
  <c r="S21" i="2"/>
  <c r="K74" i="2"/>
  <c r="G74" i="2"/>
  <c r="N74" i="2"/>
  <c r="J74" i="2"/>
  <c r="S18" i="2"/>
  <c r="D75" i="2"/>
  <c r="S9" i="2"/>
  <c r="S30" i="2"/>
  <c r="S60" i="2"/>
  <c r="S6" i="2"/>
  <c r="S24" i="2"/>
  <c r="S15" i="2"/>
  <c r="S51" i="2"/>
  <c r="S66" i="2"/>
  <c r="S69" i="2"/>
  <c r="S12" i="2"/>
  <c r="S33" i="2"/>
  <c r="S42" i="2"/>
  <c r="S45" i="2"/>
  <c r="S36" i="2"/>
  <c r="M74" i="2"/>
  <c r="I74" i="2"/>
  <c r="F74" i="2"/>
  <c r="F76" i="2" s="1"/>
  <c r="Q74" i="2"/>
  <c r="L74" i="2"/>
  <c r="H74" i="2"/>
  <c r="G76" i="2" l="1"/>
  <c r="H76" i="2" s="1"/>
  <c r="I76" i="2" s="1"/>
  <c r="J76" i="2" s="1"/>
  <c r="K76" i="2" s="1"/>
  <c r="L76" i="2" s="1"/>
  <c r="M76" i="2" s="1"/>
  <c r="N76" i="2" s="1"/>
  <c r="T6" i="2"/>
  <c r="S57" i="2"/>
  <c r="S73" i="2" s="1"/>
  <c r="O75" i="2"/>
  <c r="P75" i="2" s="1"/>
  <c r="O74" i="2"/>
  <c r="T9" i="2" l="1"/>
  <c r="T12" i="2" s="1"/>
  <c r="T15" i="2" s="1"/>
  <c r="T18" i="2" s="1"/>
  <c r="T21" i="2" s="1"/>
  <c r="T24" i="2" s="1"/>
  <c r="T27" i="2" s="1"/>
  <c r="T30" i="2" s="1"/>
  <c r="T33" i="2" s="1"/>
  <c r="T36" i="2" s="1"/>
  <c r="T39" i="2" s="1"/>
  <c r="T42" i="2" s="1"/>
  <c r="T45" i="2" s="1"/>
  <c r="T48" i="2" s="1"/>
  <c r="T51" i="2" s="1"/>
  <c r="T54" i="2" s="1"/>
  <c r="T57" i="2" s="1"/>
  <c r="T60" i="2" s="1"/>
  <c r="T63" i="2" s="1"/>
  <c r="T66" i="2" s="1"/>
  <c r="T69" i="2" s="1"/>
  <c r="O76" i="2"/>
  <c r="P76" i="2" s="1"/>
  <c r="Q76" i="2" s="1"/>
</calcChain>
</file>

<file path=xl/sharedStrings.xml><?xml version="1.0" encoding="utf-8"?>
<sst xmlns="http://schemas.openxmlformats.org/spreadsheetml/2006/main" count="4483" uniqueCount="2344">
  <si>
    <t>PLANILHA ORÇAMENTÁRIA</t>
  </si>
  <si>
    <t>CÓDIGO</t>
  </si>
  <si>
    <t>DESCRIÇÃO</t>
  </si>
  <si>
    <t>UNID.</t>
  </si>
  <si>
    <t>QUANT.</t>
  </si>
  <si>
    <t>MATERIAL</t>
  </si>
  <si>
    <t>MÃO DE OBRA</t>
  </si>
  <si>
    <t>MAT. + M.O.</t>
  </si>
  <si>
    <t>PREÇO TOTAL</t>
  </si>
  <si>
    <t>SERVIÇOS PRELIMINARES</t>
  </si>
  <si>
    <t>H</t>
  </si>
  <si>
    <t>M2</t>
  </si>
  <si>
    <t>MES</t>
  </si>
  <si>
    <t>UN</t>
  </si>
  <si>
    <t>ESTRUTURA EM CONCRETO ARMADO</t>
  </si>
  <si>
    <t>KG</t>
  </si>
  <si>
    <t>UNID</t>
  </si>
  <si>
    <t>IMPERMEABILIZAÇÃO</t>
  </si>
  <si>
    <t>IMPERMEABILIZAÇÃO DE PISO DE ÁREAS MOLHÁVEIS - BANHEIROS, RALOS E CAIXAS SIFONADAS</t>
  </si>
  <si>
    <t>PAREDES / FECHAMENTOS</t>
  </si>
  <si>
    <t>ALVENARIA EM TIJOLO CERÂMICO FURADO/ENCUNHAMENTO/VERGAS</t>
  </si>
  <si>
    <t>M</t>
  </si>
  <si>
    <t>PAINÉIS DE FECHAMENTO</t>
  </si>
  <si>
    <t>REVESTIMENTOS DE PAREDES</t>
  </si>
  <si>
    <t>PISOS</t>
  </si>
  <si>
    <t>FORRO/TETO</t>
  </si>
  <si>
    <t>ESQUADRIAS - JANELAS: ALUMÍNIO E VIDRO</t>
  </si>
  <si>
    <t>ESQUADRIAS - PORTAS</t>
  </si>
  <si>
    <t>ESQUADRIAS - PORTAS: ALUMÍNIO E VIDRO</t>
  </si>
  <si>
    <t>ESQUADRIAS - PORTAS: METALON</t>
  </si>
  <si>
    <t>GUARDA-CORPO E CORRIMÃO</t>
  </si>
  <si>
    <t>GRANITO</t>
  </si>
  <si>
    <t>PINTURAS</t>
  </si>
  <si>
    <t>LOUÇAS, METAIS E ACESSÓRIOS</t>
  </si>
  <si>
    <t>INSTALAÇÕES HIDROSANITÁRIAS</t>
  </si>
  <si>
    <t>INSTALAÇÕES DE ESGOTO SANITÁRIO - TUBOS E CONEXÕES</t>
  </si>
  <si>
    <t>INSTALAÇÕES PREVENÇÃO E COMBATE A INCÊNDIO</t>
  </si>
  <si>
    <t>INSTALAÇÕES DE GASES</t>
  </si>
  <si>
    <t>SERVIÇOS COMPLEMENTARES</t>
  </si>
  <si>
    <t>9537U</t>
  </si>
  <si>
    <t>LIMPEZA FINAL DA OBRA</t>
  </si>
  <si>
    <t>PREÇO POR M2:</t>
  </si>
  <si>
    <t>PORCELANATO TÉCNICO BACTERICIDA COR CINZA CLARO 60X60 CM RETIFICADO NATURAL, ASSENTADO COM ARGAMASSA COLANTE PARA PORCELANATO, INCLUSO REJUNTAMENTO, JUNTAS 2MM</t>
  </si>
  <si>
    <t>FERRAMENTAS E EQUIPAMENTOS</t>
  </si>
  <si>
    <t>LAJES/PILARES E VIGAS</t>
  </si>
  <si>
    <t>DEMOLIÇÕES E LIMPEZAS</t>
  </si>
  <si>
    <t xml:space="preserve"> 73616 </t>
  </si>
  <si>
    <t>SINAPI</t>
  </si>
  <si>
    <t>DEMOLICAO DE CONCRETO SIMPLES</t>
  </si>
  <si>
    <t>10,5</t>
  </si>
  <si>
    <t xml:space="preserve"> 85364 </t>
  </si>
  <si>
    <t>DEMOLICAO MANUAL DE ESTRUTURA DE CONCRETO ARMADO</t>
  </si>
  <si>
    <t>32,15</t>
  </si>
  <si>
    <t xml:space="preserve"> 72218 </t>
  </si>
  <si>
    <t>DEMOLICAO DE DIVISORIAS EM CHAPAS OU TABUAS, INCLUSIVE DEMOLICAO DE ENTARUGAMENTO</t>
  </si>
  <si>
    <t>m²</t>
  </si>
  <si>
    <t>30,0</t>
  </si>
  <si>
    <t xml:space="preserve"> 85377 </t>
  </si>
  <si>
    <t>DESMONTAGEM E REMOCAO DE DIVISORIAS DE MARMORE OU GRANITO</t>
  </si>
  <si>
    <t>20,8</t>
  </si>
  <si>
    <t xml:space="preserve"> 85333 </t>
  </si>
  <si>
    <t>RETIRADA DE APARELHOS SANITARIOS</t>
  </si>
  <si>
    <t>24,0</t>
  </si>
  <si>
    <t xml:space="preserve"> 72142 </t>
  </si>
  <si>
    <t>RETIRADA DE FOLHAS DE PORTA DE PASSAGEM OU JANELA</t>
  </si>
  <si>
    <t>12,0</t>
  </si>
  <si>
    <t xml:space="preserve"> 85367 </t>
  </si>
  <si>
    <t>DEMOLICAO DE PISO EM LADRILHO COM ARGAMASSA</t>
  </si>
  <si>
    <t>334,46</t>
  </si>
  <si>
    <t xml:space="preserve"> 85420 </t>
  </si>
  <si>
    <t>RETIRADA DE TUBULACAO HIDROSSANITARIA EMBUTIDA COM CONEXOES, Ø 2 1/2" A 4"</t>
  </si>
  <si>
    <t>48,0</t>
  </si>
  <si>
    <t xml:space="preserve"> 85397 </t>
  </si>
  <si>
    <t>RETIRADA DE AZULEJO COLADO</t>
  </si>
  <si>
    <t>303,6</t>
  </si>
  <si>
    <t xml:space="preserve"> 72238 </t>
  </si>
  <si>
    <t>RETIRADA DE FORRO EM REGUAS DE PVC, INCLUSIVE RETIRADA DE PERFIS</t>
  </si>
  <si>
    <t xml:space="preserve"> 72897 </t>
  </si>
  <si>
    <t>CARGA MANUAL DE ENTULHO EM CAMINHAO BASCULANTE 6 M3</t>
  </si>
  <si>
    <t>156,0</t>
  </si>
  <si>
    <t xml:space="preserve"> 90443 </t>
  </si>
  <si>
    <t>RASGO EM ALVENARIA PARA RAMAIS/ DISTRIBUIÇÃO COM DIAMETROS MENORES OU IGUAIS A 40 MM. AF_05/2015</t>
  </si>
  <si>
    <t xml:space="preserve"> 90446 </t>
  </si>
  <si>
    <t>RASGO EM CONTRAPISO PARA RAMAIS/ DISTRIBUIÇÃO COM DIÂMETROS MAIORES QUE 75 MM. AF_05/2015</t>
  </si>
  <si>
    <t xml:space="preserve"> RG70001 </t>
  </si>
  <si>
    <t>Próprio</t>
  </si>
  <si>
    <t>LOCACAO DE CACAMBA DE ACO TIPO CONTAINER COM 5M3 DE CAPACIDADE,PARA RETIRADA DE ENTULHO DE OBRA,INCLUSIVE CARREGAMENTO,TRANSPORTE E DESCARREGAMENTO,EXCLUSIVE TAXA PARA DESCARGA EM LOCAIS AUTORIZADOS E/OU LICENCIADOS</t>
  </si>
  <si>
    <t xml:space="preserve"> 92418 </t>
  </si>
  <si>
    <t>MONTAGEM E DESMONTAGEM DE FÔRMA DE PILARES RETANGULARES E ESTRUTURAS SIMILARES COM ÁREA MÉDIA DAS SEÇÕES MENOR OU IGUAL A 0,25 M², PÉ-DIREITO SIMPLES, EM CHAPA DE MADEIRA COMPENSADA RESINADA, 4 UTILIZAÇÕES. AF_12/2015</t>
  </si>
  <si>
    <t xml:space="preserve"> 92759 </t>
  </si>
  <si>
    <t>ARMAÇÃO DE PILAR OU VIGA DE UMA ESTRUTURA CONVENCIONAL DE CONCRETO ARMADO EM UM EDIFÍCIO DE MÚLTIPLOS PAVIMENTOS UTILIZANDO AÇO CA-60 DE 5.0 MM - MONTAGEM. AF_12/2015</t>
  </si>
  <si>
    <t>263,0</t>
  </si>
  <si>
    <t xml:space="preserve"> 92761 </t>
  </si>
  <si>
    <t>ARMAÇÃO DE PILAR OU VIGA DE UMA ESTRUTURA CONVENCIONAL DE CONCRETO ARMADO EM UM EDIFÍCIO DE MÚLTIPLOS PAVIMENTOS UTILIZANDO AÇO CA-50 DE 8.0 MM - MONTAGEM. AF_12/2015</t>
  </si>
  <si>
    <t>231,0</t>
  </si>
  <si>
    <t xml:space="preserve"> 92762 </t>
  </si>
  <si>
    <t>ARMAÇÃO DE PILAR OU VIGA DE UMA ESTRUTURA CONVENCIONAL DE CONCRETO ARMADO EM UM EDIFÍCIO DE MÚLTIPLOS PAVIMENTOS UTILIZANDO AÇO CA-50 DE 10.0 MM - MONTAGEM. AF_12/2015</t>
  </si>
  <si>
    <t>227,0</t>
  </si>
  <si>
    <t xml:space="preserve"> 92763 </t>
  </si>
  <si>
    <t>ARMAÇÃO DE PILAR OU VIGA DE UMA ESTRUTURA CONVENCIONAL DE CONCRETO ARMADO EM UM EDIFÍCIO DE MÚLTIPLOS PAVIMENTOS UTILIZANDO AÇO CA-50 DE 12.5 MM - MONTAGEM. AF_12/2015</t>
  </si>
  <si>
    <t>98,0</t>
  </si>
  <si>
    <t xml:space="preserve"> 92764 </t>
  </si>
  <si>
    <t>ARMAÇÃO DE PILAR OU VIGA DE UMA ESTRUTURA CONVENCIONAL DE CONCRETO ARMADO EM UM EDIFÍCIO DE MÚLTIPLOS PAVIMENTOS UTILIZANDO AÇO CA-50 DE 16.0 MM - MONTAGEM. AF_12/2015</t>
  </si>
  <si>
    <t>784,0</t>
  </si>
  <si>
    <t xml:space="preserve"> 92765 </t>
  </si>
  <si>
    <t>ARMAÇÃO DE PILAR OU VIGA DE UMA ESTRUTURA CONVENCIONAL DE CONCRETO ARMADO EM UM EDIFÍCIO DE MÚLTIPLOS PAVIMENTOS UTILIZANDO AÇO CA-50 DE 20.0 MM - MONTAGEM. AF_12/2015</t>
  </si>
  <si>
    <t>459,0</t>
  </si>
  <si>
    <t>3,59</t>
  </si>
  <si>
    <t xml:space="preserve"> 92767 </t>
  </si>
  <si>
    <t>ARMAÇÃO DE LAJE DE UMA ESTRUTURA CONVENCIONAL DE CONCRETO ARMADO EM UM EDIFÍCIO DE MÚLTIPLOS PAVIMENTOS UTILIZANDO AÇO CA-60 DE 4.2 MM - MONTAGEM. AF_12/2015_P</t>
  </si>
  <si>
    <t>216,0</t>
  </si>
  <si>
    <t xml:space="preserve"> 92784 </t>
  </si>
  <si>
    <t>ARMAÇÃO DE LAJE DE UMA ESTRUTURA CONVENCIONAL DE CONCRETO ARMADO EM UMA EDIFÍCAÇÃO TÉRREA OU SOBRADO UTILIZANDO AÇO CA-60 DE 5.0 MM - MONTAGEM. AF_12/2015_P</t>
  </si>
  <si>
    <t>46,0</t>
  </si>
  <si>
    <t xml:space="preserve"> 92786 </t>
  </si>
  <si>
    <t>ARMAÇÃO DE LAJE DE UMA ESTRUTURA CONVENCIONAL DE CONCRETO ARMADO EM UMA EDIFÍCAÇÃO TÉRREA OU SOBRADO UTILIZANDO AÇO CA-50 DE 8.0 MM - MONTAGEM. AF_12/2015_P</t>
  </si>
  <si>
    <t>352,0</t>
  </si>
  <si>
    <t xml:space="preserve"> 92490 </t>
  </si>
  <si>
    <t>MONTAGEM E DESMONTAGEM DE FÔRMA DE LAJE NERVURADA COM CUBETA E ASSOALHO COM ÁREA MÉDIA MAIOR QUE 20 M², PÉ-DIREITO SIMPLES, EM CHAPA DE MADEIRA COMPENSADA RESINADA, 8 UTILIZAÇÕES. AF_12/2015</t>
  </si>
  <si>
    <t>289,86</t>
  </si>
  <si>
    <t xml:space="preserve"> 83516 </t>
  </si>
  <si>
    <t>ESCORAMENTO FORMAS H=3,50 A 4,00 M, COM MADEIRA DE 3A QUALIDADE, NAO APARELHADA, APROVEITAMENTO TABUAS 3X E PRUMOS 4X.</t>
  </si>
  <si>
    <t>289,45</t>
  </si>
  <si>
    <t xml:space="preserve"> RG70068 </t>
  </si>
  <si>
    <t>LAJE NERVURADA 16 + 4 BLOCO EM EPS</t>
  </si>
  <si>
    <t>40,04</t>
  </si>
  <si>
    <t xml:space="preserve"> RG70069 </t>
  </si>
  <si>
    <t>5790,0</t>
  </si>
  <si>
    <t>IMPERMEABILIZAÇÃO ÁREA TÉCNICA AR CONDICIONADO E LAJES FAN COIL</t>
  </si>
  <si>
    <t>MANTA ASFÁLTICA DENVERMANTA ELASTIC TIPO III  4MM ADERIDA COM ASFALTO OXIDADO A QUENTE, SOBRE UMA DEMÃO DE PRIMER ASFÁLTICO</t>
  </si>
  <si>
    <t>CAMADA SEPARADORA COM FILME POLIETILENO</t>
  </si>
  <si>
    <t>PROTEÇÃO MECÂNICA EM  ARGAMASSA DE CIMENTO E AREIA TRAÇO 1:3 ESP. 3 CM  - MÃO DE OBRA</t>
  </si>
  <si>
    <t>PREPARO DAS SUPERFÍCIES, INCLUINDO LIMPEZA E  EXECUÇÃO DE  MEIA CANA COM ARGAMASSA</t>
  </si>
  <si>
    <t xml:space="preserve">ESQUADRIAS, GUARDA-CORPO, CORRIMÃO </t>
  </si>
  <si>
    <t>P08-200X210 CM -MADEIRA REVESTIDA DE LAMINADO MELAMÍNICO BRANCO BRILHANTE COM VISOR- FORNECIMENTO E INSTALAÇÃO. AF_08/2015, INCLUSO ADUELA 1A, ALIZAR 1A E DOBRADICAS</t>
  </si>
  <si>
    <t>P10-90X210 CM -MADEIRA REVESTIDA DE LAMINADO MELAMÍNICO BRANCO BRILHANTE COM GUICHE- FORNECIMENTO E INSTALAÇÃO. AF_08/2015, INCLUSO ADUELA 1A, ALIZAR 1A E DOBRADICAS</t>
  </si>
  <si>
    <t>P05-280X210 CM -CORRER 2 FOLHAS VIDRO TEMPERADO</t>
  </si>
  <si>
    <t>P09-120X210 CM -CORRER 1 FOLHAS VIDRO TEMPERADO 8 MM</t>
  </si>
  <si>
    <t>ESQUADRIAS - PORTAS: MADEIRA REVESTIDA EM LAMINADO</t>
  </si>
  <si>
    <t>P11-90X210- PORTA EM AÇO TIPO CORTA FOGO COM FECHADURA ANTI PANICO</t>
  </si>
  <si>
    <t>REFORMA E ADAPTAÇÃO DO 3° E 4° PAVIMENTO HOSPITAL DO CÂNCER UBERLANDIA</t>
  </si>
  <si>
    <t>UMUARAMA. UBERLÂNDIA - MG</t>
  </si>
  <si>
    <t>PORCELANATO ACETINADO COR BRANCO 30X60 CM RETIFICADO, ASSENTADO COM ARGAMASSA COLANTE PARA PORCELANATO, INCLUSO REJUNTAMENTO, JUNTAS 2MM</t>
  </si>
  <si>
    <t>PASTILHA CERÂMICA ESMALTADA EXTRA 5X5 CM COR BRANCA - ASSENTADA E REJUNTADA COM ARGAMASSA COLANTE PARA PASTILHAS, INCLUINDO LIMPEZA E LAVAGEM</t>
  </si>
  <si>
    <t>REGULARIZACAO DE PISO/BASE EM ARGAMASSA TRACO 1:3 (CIMENTO E AREIA), ESPESSURA 5,0CM, PREPARO MANUAL</t>
  </si>
  <si>
    <t>PORCELANATO TÉCNICO BACTERICIDA COR CINZA 60X60 CM RETIFICADO NATURAL, ASSENTADO COM ARGAMASSA COLANTE PARA PORCELANATO, INCLUSO REJUNTAMENTO, JUNTAS 2MM</t>
  </si>
  <si>
    <t>BANCADA EM GRANITO  BRANCO ITAÚNAS OU AQUALUX E=2,0 CM- FORNECIMENTO E INSTALACAO</t>
  </si>
  <si>
    <t>SOLEIRA EM GRANITO BRANCO SIENA, LARGURA 15 CM - FORNECIMENTO E INSTALAÇÃO</t>
  </si>
  <si>
    <t>PEITORIL EM GRANITO BRANCO ITAÚNAS, LARGURA 15 CM - JANELAS - FORNECIMENTO E INSTALAÇÃO</t>
  </si>
  <si>
    <t>ESPELHO EM GRANITO BRANCO ITAÚNAS OU AQUALUX, ALTURA = 10CM - FORNECIMENTO E INSTALAÇÃO</t>
  </si>
  <si>
    <t>BARRADO EM GRANITO BRANCO ITAÚNAS OU AQUALUX, LARGURA 5CM - FORNECIMENTO E INSTALAÇÃO</t>
  </si>
  <si>
    <t>PINTURA LINHA HOSPITALAR PAREDE E TETO COR BRANCO GELO AMBIENTES INTERNOS</t>
  </si>
  <si>
    <t>PINTURA LINHA HOSPITALAR PAREDE E TETO COR FULL MOON AMBIENTES INTERNOS</t>
  </si>
  <si>
    <t>PORTA PAPEL HIGIÊNICO ROLÃO 300M PLÁSTICO PLUS LINE, COR BRANCO - FORNECIMENTO E INSTALAÇÃO</t>
  </si>
  <si>
    <t>TOALHEIRO INTERFOLHADO PLUS LINE PLÁSTICO, COR BRANCO- FORNECIMENTO E INSTALAÇÃO</t>
  </si>
  <si>
    <t>SABONETEIRA PLÁSTICA COM RESERVÁRIO CAPACIDADE 800ML PLUS LINE, COR BRANCA - FORNECIMENTO E INSTALAÇÃO</t>
  </si>
  <si>
    <t>CABIDE PARA BOX COMUM - FORNECIMENTO E INSTALAÇÃO</t>
  </si>
  <si>
    <t>CABIDE PARA BOX ACESSÍVEL - FORNECIMENTO E INSTALAÇÃO</t>
  </si>
  <si>
    <t>LIXEIRA EM AÇO INOX COM TAMPA BASCULANTE 20 LITROS - FORNECIMENTO</t>
  </si>
  <si>
    <t>BANCADA DE INOX AISI 304#14 (2MM) 220X60 CM - FORNECIMENTO E INSTALAÇÃO</t>
  </si>
  <si>
    <t>BANCADA DE INOX AISI 304#14 (2MM)  375X60 CM COM CUBA INTEGRADA 55X35 CM H=30CM COM VÁLVULA AMERICANA - FORNECIMENTO E INSTALAÇÃO</t>
  </si>
  <si>
    <t>BANCADA DE INOX AISI 304#14 (2MM)  395X60 CM COM CUBA INTEGRADA 55X35 CM H=30CM COM VÁLVULA AMERICANA - FORNECIMENTO E INSTALAÇÃO</t>
  </si>
  <si>
    <t>BANCADA DE INOX AISI 304#14 (2MM)  225X60 CM COM CUBA INTEGRADA 55X35 CM H=30CM COM VÁLVULA AMERICANA - FORNECIMENTO E INSTALAÇÃO</t>
  </si>
  <si>
    <t>BANCADA DE INOX AISI 304#14 (2MM)  300X60 CM COM CUBA INTEGRADA 55X35 CM H=30CM COM VÁLVULA AMERICANA - FORNECIMENTO E INSTALAÇÃO</t>
  </si>
  <si>
    <t>BANCADA DE INOX AISI 304#14 (2MM)  120X60 CM COM CUBA INTEGRADA 55X35 CM H=30CM COM VÁLVULA AMERICANA - FORNECIMENTO E INSTALAÇÃO</t>
  </si>
  <si>
    <t>BANCADA DE INOX AISI 304#14 (2MM)  320X60 CM COM CUBA INTEGRADA 55X35 CM H=30CM COM VÁLVULA AMERICANA - FORNECIMENTO E INSTALAÇÃO</t>
  </si>
  <si>
    <t>BANCADA DE INOX AISI 304#14 (2MM)  190X60 CM COM CUBA INTEGRADA 55X35 CM H=30CM COM VÁLVULA AMERICANA - FORNECIMENTO E INSTALAÇÃO</t>
  </si>
  <si>
    <t>BANCADA DE INOX AISI 304#14 (2MM)  130X60 CM COM CUBA INTEGRADA 55X35 CM H=30CM COM VÁLVULA AMERICANA - FORNECIMENTO E INSTALAÇÃO</t>
  </si>
  <si>
    <t>BANCADA DE INOX AISI 304#14 (2MM)  330X60 CM COM CUBA INTEGRADA 55X35 CM H=30CM COM VÁLVULA AMERICANA - FORNECIMENTO E INSTALAÇÃO</t>
  </si>
  <si>
    <t>BANCADA DE INOX AISI 304#14 (2MM)  210X60 CM COM CUBA INTEGRADA 55X35 CM H=30CM COM VÁLVULA AMERICANA - FORNECIMENTO E INSTALAÇÃO</t>
  </si>
  <si>
    <t>BANCADA DE INOX AISI 304#14 (2MM)  150X60 CM COM CUBA INTEGRADA 55X35 CM H=30CM COM VÁLVULA AMERICANA - FORNECIMENTO E INSTALAÇÃO</t>
  </si>
  <si>
    <t>BANCADA DE INOX AISI 304#14 (2MM)  110X60 CM COM CUBA INTEGRADA 55X35 CM H=30CM COM VÁLVULA AMERICANA - FORNECIMENTO E INSTALAÇÃO</t>
  </si>
  <si>
    <t>BANCADA DE INOX AISI 304#14 (2MM)  465X60 CM COM CUBA INTEGRADA 55X35 CM H=30CM COM VÁLVULA AMERICANA - FORNECIMENTO E INSTALAÇÃO</t>
  </si>
  <si>
    <t>BANCADA DE INOX AISI 304#14 (2MM)  180X60 CM COM CUBA INTEGRADA 55X35 CM H=30CM COM VÁLVULA AMERICANA - FORNECIMENTO E INSTALAÇÃO</t>
  </si>
  <si>
    <t>BANCADA DE INOX AISI 304#14 (2MM)  285X60 CM COM CUBA INTEGRADA 55X35 CM H=30CM COM VÁLVULA AMERICANA - FORNECIMENTO E INSTALAÇÃO</t>
  </si>
  <si>
    <t>BANCADA DE INOX AISI 304#14 (2MM)  345X60 CM COM CUBA INTEGRADA 55X35 CM H=30CM COM VÁLVULA AMERICANA - FORNECIMENTO E INSTALAÇÃO</t>
  </si>
  <si>
    <t>BANCADA DE INOX AISI 304#14 (2MM)  165X60 CM COM CUBA INTEGRADA 55X35 CM H=30CM COM VÁLVULA AMERICANA - FORNECIMENTO E INSTALAÇÃO</t>
  </si>
  <si>
    <t>TANQUE DE AÇO INOX 600X600X500 MM, ESPELHO = 10CM COM SIFAO EM METAL CROMADO 1''X1.1/2'', VALVULA 1'' - FORENCIMENTO DE MATERIAL E INSTALAÇÃO</t>
  </si>
  <si>
    <t>BARRA DE APOIO HORIZONTAL, EM AÇO INOX PARA P.N.E L = 90CM (VASO SANITÁRIO) CONFORME NBR 9050 - FORNECIMENTO E INSTALAÇÃO</t>
  </si>
  <si>
    <t>BARRA DE APOIO HORIZONTAL, EM AÇO INOX PARA P.N.E (LAVATÓRIO SUSPENSO) CONFORME NBR 9050 - FORNECIMENTO E INSTALAÇÃO</t>
  </si>
  <si>
    <t>BARRA DE APOIO HORIZONTAL DUPLA, EM AÇO INOX PARA P.N.E (CHUVEIRO) CONFORME NBR 9050 - FORNECIMENTO E INSTALAÇÃO</t>
  </si>
  <si>
    <t>BARRA DE APOIO VERTICAL, EM AÇO INOX PARA P.N.E L = 70CM (CHUVEIRO) CONFORME NBR 9050 - FORNECIMENTO E INSTALAÇÃO</t>
  </si>
  <si>
    <t>ENSAIOS</t>
  </si>
  <si>
    <t>REGULARIZAÇÃO DAS SUPERFÍCIES COM ARGAMASSA DE CIMENTO E AREIA TRAÇO 1:4- ESPESSURA MÉDIA ATÉ 6 CM E EXECUÇÃO DE MEIA CANA - MÃO DE OBRA</t>
  </si>
  <si>
    <t>LAVABO CIRÚRGICO EM AÇO INOX AISI 304, CHAPA #16 (2MM) DOBRADA NAS EXTREMIDADES PARA ENRIJECIMENTO  COM ACABAMENTO PARA SOLDAS COM PADRÃO SANITÁRIO  E ACABAMENTO SUPERFICIAL ESCOVADO</t>
  </si>
  <si>
    <t xml:space="preserve"> 74209/001 </t>
  </si>
  <si>
    <t>PLACA DE OBRA EM CHAPA DE ACO GALVANIZADO</t>
  </si>
  <si>
    <t>13,5</t>
  </si>
  <si>
    <t xml:space="preserve"> 73847/002 </t>
  </si>
  <si>
    <t xml:space="preserve"> 74220/001 </t>
  </si>
  <si>
    <t>TAPUME DE CHAPA DE MADEIRA COMPENSADA, E= 6MM, COM PINTURA A CAL E REAPROVEITAMENTO DE 2X</t>
  </si>
  <si>
    <t>96,0</t>
  </si>
  <si>
    <t>EQUIPE ADMINISTRATIVA</t>
  </si>
  <si>
    <t xml:space="preserve"> 90778 </t>
  </si>
  <si>
    <t>ENGENHEIRO CIVIL DE OBRA PLENO COM ENCARGOS COMPLEMENTARES</t>
  </si>
  <si>
    <t xml:space="preserve"> 90776 </t>
  </si>
  <si>
    <t>ENCARREGADO GERAL COM ENCARGOS COMPLEMENTARES</t>
  </si>
  <si>
    <t>2640,0</t>
  </si>
  <si>
    <t xml:space="preserve"> 88326 </t>
  </si>
  <si>
    <t>VIGIA NOTURNO COM ENCARGOS COMPLEMENTARES</t>
  </si>
  <si>
    <t>4320,0</t>
  </si>
  <si>
    <t xml:space="preserve"> 90766 </t>
  </si>
  <si>
    <t>ALMOXARIFE COM ENCARGOS COMPLEMENTARES</t>
  </si>
  <si>
    <t xml:space="preserve"> 74022/030 </t>
  </si>
  <si>
    <t>ENSAIO DE RESISTENCIA A COMPRESSAO SIMPLES - CONCRETO</t>
  </si>
  <si>
    <t>28,0</t>
  </si>
  <si>
    <t xml:space="preserve"> 00003291 </t>
  </si>
  <si>
    <t>FURADEIRA DE IMPACTO, PORTATIL, ELETRICA, TIPO INDUSTRIAL, COM MADRIL DE 5/8" (LOCACAO)</t>
  </si>
  <si>
    <t xml:space="preserve"> 00003355 </t>
  </si>
  <si>
    <t>ELEVADOR DE CARGA A CABO, CABINE SEMI FECHADA *2,0* X *1,5* X *2,0* M, CAPACIDADE DE CARGA 1000 KG, TORRE  *2,38* X *2,21* X 15 M, GUINCHO DE EMBREAGEM, FREIO DE SEGURANCA, LIMITADOR DE VELOCIDADE E CANCELA (LO</t>
  </si>
  <si>
    <t xml:space="preserve"> 73618 </t>
  </si>
  <si>
    <t>LOCACAO MENSAL DE ANDAIME METALICO TIPO FACHADEIRO, INCLUSIVE MONTAGEM</t>
  </si>
  <si>
    <t>340,0</t>
  </si>
  <si>
    <t xml:space="preserve"> 72148 </t>
  </si>
  <si>
    <t>RETIRADA DE BATENTES METALICOS</t>
  </si>
  <si>
    <t>225,0</t>
  </si>
  <si>
    <t>291,2</t>
  </si>
  <si>
    <t>875,63</t>
  </si>
  <si>
    <t xml:space="preserve"> RG70098 </t>
  </si>
  <si>
    <t xml:space="preserve"> 83738 </t>
  </si>
  <si>
    <t xml:space="preserve"> 00039956 </t>
  </si>
  <si>
    <t xml:space="preserve"> 83750 </t>
  </si>
  <si>
    <t xml:space="preserve"> RG70099 </t>
  </si>
  <si>
    <t xml:space="preserve"> 73762/002 </t>
  </si>
  <si>
    <t xml:space="preserve"> 87504 </t>
  </si>
  <si>
    <t xml:space="preserve"> 93202 </t>
  </si>
  <si>
    <t xml:space="preserve"> 93188 </t>
  </si>
  <si>
    <t>ALVENARIA DE VEDAÇÃO DE BLOCOS CERÂMICOS FURADOS NA HORIZONTAL DE 9X19X19CM (ESPESSURA 9CM) DE PAREDES COM ÁREA LÍQUIDA MAIOR OU IGUAL A 6M² SEM VÃOS E ARGAMASSA DE ASSENTAMENTO COM PREPARO MANUAL. AF_06/2014</t>
  </si>
  <si>
    <t>FIXAÇÃO (ENCUNHAMENTO) DE ALVENARIA DE VEDAÇÃO COM TIJOLO MACIÇO. AF_03/2016</t>
  </si>
  <si>
    <t>VERGA MOLDADA IN LOCO EM CONCRETO PARA PORTAS COM ATÉ 1,5 M DE VÃO. AF_03/2016</t>
  </si>
  <si>
    <t>491,42</t>
  </si>
  <si>
    <t>1,0</t>
  </si>
  <si>
    <t xml:space="preserve"> RG70095 </t>
  </si>
  <si>
    <t xml:space="preserve">JANELA DE ALUMINIO TIPO MAXIM AR, INCLUSO GUARNICOES E VIDRO </t>
  </si>
  <si>
    <t xml:space="preserve"> RG70094 </t>
  </si>
  <si>
    <t>18,0</t>
  </si>
  <si>
    <t xml:space="preserve"> RG70090 </t>
  </si>
  <si>
    <t>21,0</t>
  </si>
  <si>
    <t xml:space="preserve"> RG70096 </t>
  </si>
  <si>
    <t>3,0</t>
  </si>
  <si>
    <t xml:space="preserve"> RG70097 </t>
  </si>
  <si>
    <t>2,0</t>
  </si>
  <si>
    <t>P02-0,95 X 210- PORTA DE CORRER EM ALUMÍNIO CHAPA LISA COM PINTURA ELETROSTÁTICA BRANCA</t>
  </si>
  <si>
    <t xml:space="preserve">P01-120X210 CM -MADEIRA REVESTIDA DE LAMINADO MELAMÍNICO BRANCO BRILHANTE - FORNECIMENTO E INSTALAÇÃO. AF_08/2015, INCLUSO ADUELA 1A, ALIZAR 1A E DOBRADICAS </t>
  </si>
  <si>
    <t xml:space="preserve"> RG70089 </t>
  </si>
  <si>
    <t xml:space="preserve"> RG70091 </t>
  </si>
  <si>
    <t>17,0</t>
  </si>
  <si>
    <t xml:space="preserve"> RG70092 </t>
  </si>
  <si>
    <t>45,0</t>
  </si>
  <si>
    <t xml:space="preserve"> RG70093 </t>
  </si>
  <si>
    <t>15,0</t>
  </si>
  <si>
    <t xml:space="preserve">P03-120X210 CM -MADEIRA REVESTIDA DE LAMINADO MELAMÍNICO BRANCO BRILHANTE COM VISOR- FORNECIMENTO E INSTALAÇÃO. AF_08/2015, INCLUSO ADUELA 1A, ALIZAR 1A E DOBRADICAS </t>
  </si>
  <si>
    <t xml:space="preserve">P06-090X210 CM -MADEIRA REVESTIDA DE LAMINADO MELAMÍNICO BRANCO BRILHANTE- FORNECIMENTO E INSTALAÇÃO. AF_08/2015, INCLUSO ADUELA 1A, ALIZAR 1A E DOBRADICAS </t>
  </si>
  <si>
    <t xml:space="preserve">P07-080X210 CM -MADEIRA REVESTIDA DE LAMINADO MELAMÍNICO BRANCO BRILHANTE- FORNECIMENTO E INSTALAÇÃO. AF_08/2015, INCLUSO ADUELA 1A, ALIZAR 1A E DOBRADICAS </t>
  </si>
  <si>
    <t>SETOP</t>
  </si>
  <si>
    <t>BANCO EM AÇO INOX AISI 304 PARA P.N.E DOBRÁVEL (CHUVEIRO) -FORNECIMENTO E ASSENTAMENTO</t>
  </si>
  <si>
    <t>CJ</t>
  </si>
  <si>
    <t xml:space="preserve">TORNEIRA DE PARADE PARA LAVABO CIRÚRGICO EM AÇO INOX COM ACIONAMENTO PELO COTOVELO 1/4  DE VOLTA </t>
  </si>
  <si>
    <t>TORNEIRA FLEXÍVEL CROMADA ACIONAMENTO POR ALAVANCA 1/4 DE VOLTA</t>
  </si>
  <si>
    <t>TRITURADOR MOTOR WEG 1,0HP TRIFÁSICO ALTA PERFORMANCE, 60 HZ. CANOPLA E BASE EM ALUMÍNIO (SAE 309 ANTI-CORROSIVO), DISCO DE CORTE EM AÇO INOX AISI 304, ANEL DE CORTE EM INOX ESPECIAL COM 4 ESTÁGIOS DE TRITURAÇÃO, VÁLVULA EM AÇO 4 1/2 AÇO INOX PARA INSTALAÇÃO EM CUBA DA PIA, COM ABAFADOR DE RUIDOS, PROTEÇÃO CONTRA SOBRECARGA ELÉTRICA, INCLUSO CHAVE DE DESTRAVAMENTO E DE PARTIDA COM RELE DE PROTEÇÃO, SIFÃO, RALO E TAMPÃO - FORNECIMENTO E INSTALAÇÃO</t>
  </si>
  <si>
    <t>RESERVATÓRIO DE ÁGUA APOIADO</t>
  </si>
  <si>
    <t>ARMAÇÃO DE LAJE DE UMA ESTRUTURA CONVENCIONAL DE CONCRETO ARMADO EM UMA EDIFÍCAÇÃO TÉRREA OU SOBRADO UTILIZANDO AÇO CA-50 DE 10.0 MM - MONTAGEM. AF_12/2015_P</t>
  </si>
  <si>
    <t>ARMAÇÃO DE LAJE DE UMA ESTRUTURA CONVENCIONAL DE CONCRETO ARMADO EM UMA EDIFÍCAÇÃO TÉRREA OU SOBRADO UTILIZANDO AÇO CA-50 DE 12.5 MM - MONTAGEM. AF_12/2015_P</t>
  </si>
  <si>
    <t>ARMAÇÃO DE PILAR OU VIGA DE UMA ESTRUTURA CONVENCIONAL DE CONCRETO ARMADO EM UM EDIFÍCIO DE MÚLTIPLOS PAVIMENTOS UTILIZANDO AÇO CA-50 DE 6.3 MM - MONTAGEM. AF_12/2015</t>
  </si>
  <si>
    <t>PINTURA ACRÍLICA FOSCA COR BRANCA - FACHADA EXTERNA</t>
  </si>
  <si>
    <t>RUFO DE TOPO DENTADO PARA TELHA TERMOACÚSTICA TIPO SANDUÍCHE - ACOMPANHA O RECORTE DA TELHA - DO MESMO MATERIAL DA TELHA - FORNECIMENTO DE MATERIAL E INSTALAÇÃO</t>
  </si>
  <si>
    <t>PASSARELA DE ACESSO A CASA DE MAQUINAS ( EM AÇO CARBONO, SENDO 1,00M DE LARGURA E 14,10M DE COMPRIMENTO E GUARDA CORPO COM ALTURA DE 1,15M).</t>
  </si>
  <si>
    <t>ITEM</t>
  </si>
  <si>
    <t>CUSTO UNITÁRIO</t>
  </si>
  <si>
    <t>CUSTO TOTAL</t>
  </si>
  <si>
    <t xml:space="preserve"> Cabo de cobre flexível, 1.5 mm2, cinza, isolação 450/750V, classe 5, com propriedades de baixa emissão de fumaça e gases tóxicos, livre de halogênio, com diâmetro externo nominal de 2,9mm, conforme NBR 13248, NBR13570 e NBR13534. Deve possuir a característica de não propagação e auto extinção de fogo, constatadas através ensaios de índice de oxigênio e queima vertical. </t>
  </si>
  <si>
    <t xml:space="preserve"> Cabo de cobre flexível, 150mm2, preto, isolação 0,6/1KV, HEPR 90º, classe 5, com propriedades de baixa emissão de fumaça e gases tóxicos, livre de halogênio, conforme NBR 13248, NBR13570 e NBR13534. Deve possuir a característica de não propagação e auto extinção de fogo, constatadas através ensaios de índice de oxigênio e queima vertical. </t>
  </si>
  <si>
    <t xml:space="preserve"> Cabo de cobre flexível, 16mm2, preto, isolação 0,6/1KV, HEPR 90º, classe 5, com propriedades de baixa emissão de fumaça e gases tóxicos, livre de halogênio, conforme NBR 13248, NBR13570 e NBR13534. Deve possuir a característica de não propagação e auto extinção de fogo, constatadas através ensaios de índice de oxigênio e queima vertical. </t>
  </si>
  <si>
    <t xml:space="preserve"> Cabo de cobre flexível, 16mm2, verde,  450/750V, isolação em termoplástico em dupla camada de poliolefínico não halogenado, classe 5, com propriedades de baixa emissão de fumaça e gases tóxicos, livre de halogênio, conforme NBR 13248, NBR13570 e NBR13534. Deve possuir a característica de não propagação e auto extinção de fogo, constatadas através ensaios de índice de oxigênio e queima vertical. </t>
  </si>
  <si>
    <t xml:space="preserve"> Cabo de cobre flexível, 16mm2, verde, isolação 0,6/1KV, HEPR 90º, classe 5, com propriedades de baixa emissão de fumaça e gases tóxicos, livre de halogênio, conforme NBR 13248, NBR13570 e NBR13534. Deve possuir a característica de não propagação e auto extinção de fogo, constatadas através ensaios de índice de oxigênio e queima vertical. </t>
  </si>
  <si>
    <t xml:space="preserve"> Cabo de cobre flexível, 185mm2, AZUL, isolação 0,6/1KV, HEPR 90º, classe 5, com propriedades de baixa emissão de fumaça e gases tóxicos, livre de halogênio, conforme NBR 13248, NBR13570 e NBR13534. Deve possuir a característica de não propagação e auto extinção de fogo, constatadas através ensaios de índice de oxigênio e queima vertical. </t>
  </si>
  <si>
    <t xml:space="preserve"> Cabo de cobre flexível, 185mm2, preto, isolação 0,6/1KV, HEPR 90º, classe 5, com propriedades de baixa emissão de fumaça e gases tóxicos, livre de halogênio, conforme NBR 13248, NBR13570 e NBR13534. Deve possuir a característica de não propagação e auto extinção de fogo, constatadas através ensaios de índice de oxigênio e queima vertical. </t>
  </si>
  <si>
    <t xml:space="preserve"> Cabo de cobre flexível, 185mm2, VERDE, 450/750V, isolação em termoplástico em dupla camada de poliolefínico não halogenado, classe 5, com propriedades de baixa emissão de fumaça e gases tóxicos, livre de halogênio, conforme NBR 13248, NBR13570 e NBR13534. Deve possuir a característica de não propagação e auto extinção de fogo, constatadas através ensaios de índice de oxigênio e queima vertical. </t>
  </si>
  <si>
    <t xml:space="preserve"> Cabo de cobre flexível, 185mm2, VERDE, isolação 0,6/1KV, HEPR 90º, classe 5, com propriedades de baixa emissão de fumaça e gases tóxicos, livre de halogênio, conforme NBR 13248, NBR13570 e NBR13534. Deve possuir a característica de não propagação e auto extinção de fogo, constatadas através ensaios de índice de oxigênio e queima vertical. </t>
  </si>
  <si>
    <t xml:space="preserve"> Cabo de cobre flexível, 2.5mm2, amarelo, isolação 450/750V, classe 5, com propriedades de baixa emissão de fumaça e gases tóxicos, livre de halogênio, com diâmetro externo nominal de 3,5mm, conforme NBR 13248, NBR13570 e NBR13534. Deve possuir a característica de não propagação e auto extinção de fogo, constatadas através ensaios de índice de oxigênio e queima vertical. </t>
  </si>
  <si>
    <t xml:space="preserve"> Cabo de cobre flexível, 2.5mm2, branco, isolação 450/750V, classe 5, com propriedades de baixa emissão de fumaça e gases tóxicos, livre de halogênio, com diâmetro externo nominal de 3,5mm, conforme NBR 13248, NBR13570 e NBR13534. Deve possuir a característica de não propagação e auto extinção de fogo, constatadas através ensaios de índice de oxigênio e queima vertical. </t>
  </si>
  <si>
    <t xml:space="preserve"> Cabo de cobre flexível, 2.5mm2, preto, isolação 450/750V, classe 5, com propriedades de baixa emissão de fumaça e gases tóxicos, livre de halogênio, com diâmetro externo nominal de 3,5mm, conforme NBR 13248, NBR13570 e NBR13534. Deve possuir a característica de não propagação e auto extinção de fogo, constatadas através ensaios de índice de oxigênio e queima vertical. </t>
  </si>
  <si>
    <t xml:space="preserve"> Cabo de cobre flexível, 2.5mm2, verde, isolação 450/750V, classe 5, com propriedades de baixa emissão de fumaça e gases tóxicos, livre de halogênio, com diâmetro externo nominal de 3,5mm, conforme NBR 13248, NBR13570 e NBR13534. Deve possuir a característica de não propagação e auto extinção de fogo, constatadas através ensaios de índice de oxigênio e queima vertical. </t>
  </si>
  <si>
    <t xml:space="preserve"> Cabo de cobre flexível, 2.5mm2, vermelho, isolação 450/750V, classe 5, com propriedades de baixa emissão de fumaça e gases tóxicos, livre de halogênio, com diâmetro externo nominal de 3,5mm, conforme NBR 13248, NBR13570 e NBR13534. Deve possuir a característica de não propagação e auto extinção de fogo, constatadas através ensaios de índice de oxigênio e queima vertical. </t>
  </si>
  <si>
    <t xml:space="preserve"> Cabo de cobre flexível, 240mm2, AZUL, isolação 0,6/1KV, HEPR 90º, classe 5, com propriedades de baixa emissão de fumaça e gases tóxicos, livre de halogênio, conforme NBR 13248, NBR13570 e NBR13534. Deve possuir a característica de não propagação e auto extinção de fogo, constatadas através ensaios de índice de oxigênio e queima vertical. </t>
  </si>
  <si>
    <t xml:space="preserve"> Cabo de cobre flexível, 240mm2, preto, isolação 0,6/1KV, HEPR 90º, classe 5, com propriedades de baixa emissão de fumaça e gases tóxicos, livre de halogênio, conforme NBR 13248, NBR13570 e NBR13534. Deve possuir a característica de não propagação e auto extinção de fogo, constatadas através ensaios de índice de oxigênio e queima vertical. </t>
  </si>
  <si>
    <t xml:space="preserve"> Cabo de cobre flexível, 240mm2, VERDE,  450/750V, isolação em termoplástico em dupla camada de poliolefínico não halogenado, classe 5, com propriedades de baixa emissão de fumaça e gases tóxicos, livre de halogênio, conforme NBR 13248, NBR13570 e NBR13534. Deve possuir a característica de não propagação e auto extinção de fogo, constatadas através ensaios de índice de oxigênio e queima vertical. </t>
  </si>
  <si>
    <t xml:space="preserve"> Cabo de cobre flexível, 25mm2, preto, isolação 0,6/1KV, HEPR 90º, classe 5, com propriedades de baixa emissão de fumaça e gases tóxicos, livre de halogênio, conforme NBR 13248, NBR13570 e NBR13534. Deve possuir a característica de não propagação e auto extinção de fogo, constatadas através ensaios de índice de oxigênio e queima vertical. </t>
  </si>
  <si>
    <t xml:space="preserve"> Cabo de cobre flexível, 25mm2, verde,  450/750V, isolação em termoplástico em dupla camada de poliolefínico não halogenado, classe 5, com propriedades de baixa emissão de fumaça e gases tóxicos, livre de halogênio, conforme NBR 13248, NBR13570 e NBR13534. Deve possuir a característica de não propagação e auto extinção de fogo, constatadas através ensaios de índice de oxigênio e queima vertical. </t>
  </si>
  <si>
    <t xml:space="preserve"> Cabo de cobre flexível, 35mm2, azul, isolação 0,6/1KV, HEPR 90º, classe 5, com propriedades de baixa emissão de fumaça e gases tóxicos, livre de halogênio, conforme NBR 13248, NBR13570 e NBR13534. Deve possuir a característica de não propagação e auto extinção de fogo, constatadas através ensaios de índice de oxigênio e queima vertical. </t>
  </si>
  <si>
    <t xml:space="preserve"> Cabo de cobre flexível, 35mm2, preto, isolação 0,6/1KV, HEPR 90º, classe 5, com propriedades de baixa emissão de fumaça e gases tóxicos, livre de halogênio, conforme NBR 13248, NBR13570 e NBR13534. Deve possuir a característica de não propagação e auto extinção de fogo, constatadas através ensaios de índice de oxigênio e queima vertical. </t>
  </si>
  <si>
    <t xml:space="preserve"> Cabo de cobre flexível, 35mm2, verde, 450/750V, isolação em termoplástico em dupla camada de poliolefínico não halogenado, classe 5, com propriedades de baixa emissão de fumaça e gases tóxicos, livre de halogênio, conforme NBR 13248, NBR13570 e NBR13534. Deve possuir a característica de não propagação e auto extinção de fogo, constatadas através ensaios de índice de oxigênio e queima vertical. </t>
  </si>
  <si>
    <t xml:space="preserve"> Cabo de cobre flexível, 4mm2, amarelo, isolação 450/750V, classe 5, com propriedades de baixa emissão de fumaça e gases tóxicos, livre de halogênio, com diâmetro externo nominal de 4mm, conforme NBR 13248, NBR13570 e NBR13534. Deve possuir a característica de não propagação e auto extinção de fogo, constatadas através ensaios de índice de oxigênio e queima vertical. </t>
  </si>
  <si>
    <t xml:space="preserve"> Cabo de cobre flexível, 4mm2, azul, isolação 450/750V, classe 5, com propriedades de baixa emissão de fumaça e gases tóxicos, livre de halogênio, com diâmetro externo nominal de 4mm, conforme NBR 13248, NBR13570 e NBR13534. Deve possuir a característica de não propagação e auto extinção de fogo, constatadas através ensaios de índice de oxigênio e queima vertical. </t>
  </si>
  <si>
    <t xml:space="preserve"> Cabo de cobre flexível, 4mm2, branco, isolação 450/750V, classe 5, com propriedades de baixa emissão de fumaça e gases tóxicos, livre de halogênio, com diâmetro externo nominal de 4mm, conforme NBR 13248, NBR13570 e NBR13534. Deve possuir a característica de não propagação e auto extinção de fogo, constatadas através ensaios de índice de oxigênio e queima vertical. </t>
  </si>
  <si>
    <t xml:space="preserve"> Cabo de cobre flexível, 4mm2, preto, isolação 450/750V, classe 5, com propriedades de baixa emissão de fumaça e gases tóxicos, livre de halogênio, com diâmetro externo nominal de 4mm, conforme NBR 13248, NBR13570 e NBR13534. Deve possuir a característica de não propagação e auto extinção de fogo, constatadas através ensaios de índice de oxigênio e queima vertical. </t>
  </si>
  <si>
    <t xml:space="preserve"> Cabo de cobre flexível, 4mm2, verde, isolação 450/750V, classe 5, com propriedades de baixa emissão de fumaça e gases tóxicos, livre de halogênio, com diâmetro externo nominal de 4mm, conforme NBR 13248, NBR13570 e NBR13534. Deve possuir a característica de não propagação e auto extinção de fogo, constatadas através ensaios de índice de oxigênio e queima vertical. </t>
  </si>
  <si>
    <t xml:space="preserve"> Cabo de cobre flexível, 4mm2, vermelho, isolação 450/750V, classe 5, com propriedades de baixa emissão de fumaça e gases tóxicos, livre de halogênio, com diâmetro externo nominal de 4mm, conforme NBR 13248, NBR13570 e NBR13534. Deve possuir a característica de não propagação e auto extinção de fogo, constatadas através ensaios de índice de oxigênio e queima vertical. </t>
  </si>
  <si>
    <t xml:space="preserve"> Cabo de cobre flexível, 50mm2, azul, isolação 0,6/1KV, HEPR 90º, classe 5, com propriedades de baixa emissão de fumaça e gases tóxicos, livre de halogênio, conforme NBR 13248, NBR13570 e NBR13534. Deve possuir a característica de não propagação e auto extinção de fogo, constatadas através ensaios de índice de oxigênio e queima vertical. </t>
  </si>
  <si>
    <t xml:space="preserve"> Cabo de cobre flexível, 50mm2, preto, isolação 0,6/1KV, HEPR 90º, classe 5, com propriedades de baixa emissão de fumaça e gases tóxicos, livre de halogênio, conforme NBR 13248, NBR13570 e NBR13534. Deve possuir a característica de não propagação e auto extinção de fogo, constatadas através ensaios de índice de oxigênio e queima vertical. </t>
  </si>
  <si>
    <t xml:space="preserve"> Cabo de cobre flexível, 70mm2, preto, isolação 0,6/1KV, HEPR 90º, classe 5, com propriedades de baixa emissão de fumaça e gases tóxicos, livre de halogênio, conforme NBR 13248, NBR13570 e NBR13534. Deve possuir a característica de não propagação e auto extinção de fogo, constatadas através ensaios de índice de oxigênio e queima vertical. </t>
  </si>
  <si>
    <t xml:space="preserve"> Cabo de cobre flexível, 70mm2, verde, 450/750V, isolação em termoplástico em dupla camada de poliolefínico não halogenado, classe 5, com propriedades de baixa emissão de fumaça e gases tóxicos, livre de halogênio, conforme NBR 13248, NBR13570 e NBR13534. Deve possuir a característica de não propagação e auto extinção de fogo, constatadas através ensaios de índice de oxigênio e queima vertical. </t>
  </si>
  <si>
    <t>Acessório curva horizontal 90º, galvanizado, chapa 1,25mm, para eletrocalha 200x50mm</t>
  </si>
  <si>
    <t>UNI</t>
  </si>
  <si>
    <t>COTAÇÃO</t>
  </si>
  <si>
    <t>Acessório curva horizontal 90º, galvanizado, chapa 1,25mm, para eletrocalha 300x100mm</t>
  </si>
  <si>
    <t>Acessório curva horizontal 90º, galvanizado, chapa 1,25mm, para eletrocalha 600x100mm</t>
  </si>
  <si>
    <t xml:space="preserve">Acessório de redução para eletrocalha de 300x100 para 200x100 </t>
  </si>
  <si>
    <t>Acessório T horizontal 90º, galvanizado, chapa 1,25mm, para eletrocalha 200x100mm</t>
  </si>
  <si>
    <t>Acessório T horizontal 90º, galvanizado, chapa 1,25mm, para eletrocalha 300x100mm</t>
  </si>
  <si>
    <t>Anilhas identificadoras de 0 a 9,  para cabos 2,5mm2, divididas igualmente</t>
  </si>
  <si>
    <t>Anilhas identificadoras de 0 a 9,  para cabos 4mm2, divididas igualmente</t>
  </si>
  <si>
    <t>Anilhas identificadoras de A a Z,  para cabos 2,5mm2, divididas igualmente</t>
  </si>
  <si>
    <t>Anilhas identificadoras de A a Z,  para cabos 4mm2, divididas igualmente</t>
  </si>
  <si>
    <t xml:space="preserve">Arandela de leitura com um soquete E-27, base em alumínio extrudado
Pintura microtexturizada branca, difusor em vidro curvo acetinado, dimensões 113 x 105 x 70 mm, completa com lâmpada. Deve possuir as características técnicas totalmente compatíveis com o modelo AR36-S da Lumicenter
</t>
  </si>
  <si>
    <t>Arruela lisa 1/4".espessura 1,10 mm</t>
  </si>
  <si>
    <t>Arruela lisa 5/16", espessura 1,10 mm</t>
  </si>
  <si>
    <t>Balizador com um soquete E-27, corpo em chapa de aço tratado, pintura eletrostática na cor branca, completa com lâmpada.</t>
  </si>
  <si>
    <t>Banco de capacitores 150KVAR automático, com controlador  e proteções necessárias, conforme projeto</t>
  </si>
  <si>
    <t>Barra roscada 1/4", com acabamento polido/zincado, rosca UNC - 20</t>
  </si>
  <si>
    <t>Barra roscada 3/8", com acabamento polido/zincado, rosca UNC - 20</t>
  </si>
  <si>
    <t>Barra roscada 5/16", com acabamento polido/zincado, rosca UNC - 18</t>
  </si>
  <si>
    <t>Braçadeira 1.1/2", tipo d, com parafuso</t>
  </si>
  <si>
    <t>Braçadeira 3/4", tipo d, com parafuso</t>
  </si>
  <si>
    <t>Cabo tripolar PP 3x1,5mm2 flexível, não halogenado</t>
  </si>
  <si>
    <t>Caixa de passagem em alumínio CP-15x15 Cm, em alumínio SAE 306 de elevada resistência mecânica e a corrosão, com acabamento superficial sem pintura. Deve possuir tampa reversível (1 lado liso e outro antiderrapante), vedação e parafusos corretos.</t>
  </si>
  <si>
    <t>Caixa de passagem em alumínio CP-20x20 Cm, em alumínio SAE 306 de elevada resistência mecânica e a corrosão, com acabamento superficial sem pintura. Deve possuir tampa reversível (1 lado liso e outro antiderrapante), vedação e parafusos corretos.</t>
  </si>
  <si>
    <t>Caixa de passagem em alumínio CP-30x30 Cm, em alumínio SAE 306 de elevada resistência mecânica e a corrosão, com acabamento superficial sem pintura. Deve possuir tampa reversível (1 lado liso e outro antiderrapante), vedação e parafusos corretos.</t>
  </si>
  <si>
    <t>Caixa de passagem em concreto, fundo em brita e tampão em ferro fundido ZB do tipo pesado, com dimensões 1,5x1,5x1,5 Metros</t>
  </si>
  <si>
    <t>Caixa em chapa de aço esmaltada 2X4", chapa 18</t>
  </si>
  <si>
    <t>Caixa em chapa de aço esmaltada 4X4", chapa 18</t>
  </si>
  <si>
    <t>Chumbador expansivo 1/4" com prisioneiro (parabolt)</t>
  </si>
  <si>
    <t>Chumbador expansivo 3/8" com prisioneiro (parabolt)</t>
  </si>
  <si>
    <t>Chumbador expansivo 5/16" com prisioneiro (parabolt)</t>
  </si>
  <si>
    <t>Condulete 3/4", múltiplo, em alumínio  SAE 306 , com uma tampa cega, quatro tampões laterais e rosca BSP</t>
  </si>
  <si>
    <t>Conector Box Reto, em alumínio, 1.1/2", com parafuso, arruela e porca de acabamento</t>
  </si>
  <si>
    <t>Conector Box Reto, em alumínio, 3/4", com parafuso, arruela e porca de acabamento</t>
  </si>
  <si>
    <t>Conector de 3/4" em alumínio com Rosca BSP para condulete múltiplo.  Deve ser produzido em alumínio SAE 306 de elevada resistência mecânica e a corrosão, possuir acabamento sem pintura e dois parafusos para fixação dos eletrodutos.(unidut)</t>
  </si>
  <si>
    <t>Conjunto de interruptor modular de duas seções, composto por: 1 suporte 2x4" em poliestireno, na cor branco polar; 2 módulos de interruptor paralelo 10A, branco polar; 1 placa 2x4" dois postos, na cor branco polar. Deve possuir as características técnicas totalmente compatíveis com o modelo lunare da Schneider</t>
  </si>
  <si>
    <t>Conjunto de interruptor modular de duas seções, composto por: 1 suporte 2x4" em poliestireno, na cor branco polar; 2 módulos de interruptor simples 10A, branco polar; 1 placa 2x4" dois postos, na cor branco polar. Deve possuir as características técnicas totalmente compatíveis com o modelo lunare da Schneider</t>
  </si>
  <si>
    <t>Conjunto de interruptor modular de três seções, composto por: 1 suporte 2x4" em poliestireno, na cor branco polar; 3 módulos de interruptor paralelo 10A, branco polar; 1 placa 2x4" três postos, na cor branco polar. Deve possuir as características técnicas totalmente compatíveis com o modelo lunare da Schneider</t>
  </si>
  <si>
    <t>Conjunto de interruptor modular de três seções, composto por: 1 suporte 2x4" em poliestireno, na cor branco polar; 3 módulos de interruptor simples 10A, branco polar; 1 placa 2x4" três postos, na cor branco polar. Deve possuir as características técnicas totalmente compatíveis com o modelo lunare da Schneider</t>
  </si>
  <si>
    <t>Conjunto de interruptor modular de uma seção, composto por: 1 suporte 2x4" em poliestireno, na cor branco polar; 1 módulo de interruptor paralelo 10A, branco polar; 1 placa 2x4" um posto, na cor branco polar. Deve possuir as características técnicas totalmente compatíveis com o modelo lunare da Schneider</t>
  </si>
  <si>
    <t>Conjunto de interruptor modular de uma seção, composto por: 1 suporte 2x4" em poliestireno, na cor branco polar; 1 módulo de interruptor simples 10A, branco polar; 1 placa 2x4" um posto, na cor branco polar. Deve possuir as características técnicas totalmente compatíveis com o modelo lunare da Schneider</t>
  </si>
  <si>
    <t>Conjunto de tomada modular composto por: 1 suporte 4x4" em poliestireno, na cor branco polar, comprimento 122mm, altura 6,8mm, profundidade 23,4mm e 3x2 módulos; 2 módulos de tomadas 2P+T 10A, 250V, na cor branco polar, conforme NBR 14136; 1 placa 4x4" para dois postos na cor branco polar. Deve possuir as características técnicas totalmente compatíveis com o modelo lunare da Schneider.</t>
  </si>
  <si>
    <t>Curva externa vertical 90º para eletrocalha 300x100mm</t>
  </si>
  <si>
    <t>Curva interna externa 90º para eletrocalha 200x100mm</t>
  </si>
  <si>
    <t>Curva interna vertical 90º para eletrocalha 300x100mm</t>
  </si>
  <si>
    <t>Curva interna vertical 90º para eletrocalha 600x100mm</t>
  </si>
  <si>
    <t>Curva longa 1,1/2", em PVC, classe A,  para eletroduto rígido rosqueável</t>
  </si>
  <si>
    <t>Curva longa 3/4", em PVC, classe A,  para eletroduto rígido rosqueável</t>
  </si>
  <si>
    <t>Duto corrugado 1.1/2", com diâmetro interno de  43mm,  fabricado em PEAD (Polietileno Alta Densidade), com corrugação helicoidal.</t>
  </si>
  <si>
    <t>Duto corrugado 4", com diâmetro interno de  103mm,  fabricado em PEAD (Polietileno Alta Densidade), com corrugação helicoidal.</t>
  </si>
  <si>
    <t>Eletrocalha 200x100mm, perfurada, galvanizada, chapa 1,25mm</t>
  </si>
  <si>
    <t>Eletrocalha 300x100mm, perfurada, galvanizada, chapa 1,25mm</t>
  </si>
  <si>
    <t/>
  </si>
  <si>
    <t>Eletrocalha 600x100mm, perfurada, galvanizada, chapa 1,25mm</t>
  </si>
  <si>
    <t>Eletroduto corrugado com malha de aço interna. 3/4"</t>
  </si>
  <si>
    <t>Eletroduto PVC rígido, 1.1/2", 50mm , rosqueável, classe A, com espessura de parede de 4 mm</t>
  </si>
  <si>
    <t>Eletroduto PVC rígido, 3,4", 25mm,  rosqueável, classe A, com espessura de parede de 2,6mm</t>
  </si>
  <si>
    <t>Eletroduto PVC, 3/4", flexível, corrugado, reforçado, cor laranja, deve não propaga chamas, deve possuir alta resistência à compressão diametral, utilização em laje. Conforme norma NBR 5410</t>
  </si>
  <si>
    <t>Emenda interna perfurada, galvanizada, chapa 1,25mm, para eletrocalha 300x100mm</t>
  </si>
  <si>
    <t>Emenda interna perfurada, galvanizada, chapa 1,25mm, para eletrocalha 600x100mm</t>
  </si>
  <si>
    <t>Flange para chegada em painel, 200x100mm</t>
  </si>
  <si>
    <t>Flange para chegada em painel, 300x100mm</t>
  </si>
  <si>
    <t>Luminária  branca, com corpo em chapa de aço fosfatizada e pintada eletrostaticamente, difusor em acrílico translúcido leitoso, refletor, para embutir em forro modular 62,5 x 23,2, para lâmpadas T5, 2x14W. Completa com um reatore eletrônico com alto fator de potencia, 2x14w, 220V e 2 lâmpadas e soquetes. (Não deve haver aletas na luminária). Deve possuir as características técnicas totalmente compatíveis com o modelo FHT05-E214 da Lumicenter</t>
  </si>
  <si>
    <t>Luminária  branca, com corpo em chapa de aço fosfatizada e pintada eletrostaticamente, difusor em acrílico translúcido leitoso, refletor, para embutir em forro modular 62,5 x 62,5, para lâmpadas T5, 2x14W. Completa com um reator eletrônico com alto fator de potencia, 2x14w, 220V e 2 lâmpadas e soquetes. (Não deve haver aletas na luminária). Deve possuir as características técnicas totalmente compatíveis com o modelo FHT05-E214 da Lumicenter</t>
  </si>
  <si>
    <t>Luminária  branca, com corpo em chapa de aço fosfatizada e pintada eletrostaticamente, difusor em acrílico translúcido leitoso, refletor, para embutir em forro modular 62,5 x 62,5, para lâmpadas T5, 4x14W. Completa com dois reatores eletrônicos com alto fator de potencia, 2x14w, 220V e 4 lâmpadas e soquetes. (Não deve haver aletas na luminária). Deve possuir as características técnicas totalmente compatíveis com o modelo FHT05-E414 da Lumicenter</t>
  </si>
  <si>
    <t>Luminária  branca, com corpo em chapa de aço fosfatizada e pintada eletrostaticamente, difusor em acrílico translúcido leitoso, refletor, para embutir, lâmpadas T5, 2x28W. Completa com um reator eletrônico com alto fator de potencia, 2x14w, 220V e 2 lâmpadas e soquetes. (Não deve haver aletas na luminária). Deve possuir as características técnicas totalmente compatíveis com o modelo FHT05-E228 da Lumicenter</t>
  </si>
  <si>
    <t>Luminária com um soquete E-27, base em alumínio  e difusor em vidro curvo acetinado, dimensões 350 x 180 x 86mm, completa com lâmpada.Deve possuir as características técnicas totalmente compatíveis com o modelo AR01-S da Lumicenter</t>
  </si>
  <si>
    <t>Luva de união em PVC, rosqueável, 3/4", para eletroduto</t>
  </si>
  <si>
    <t>Parafuso 1/4", cabeça de lentilha auto travante, com uma porca sextavada, uma arruela lisa e uma arruela de pressão.</t>
  </si>
  <si>
    <t>Perfilado 38x38mm chapa 18</t>
  </si>
  <si>
    <t>Plug junção Fêmea Branco 2P+T, 10A, em termoplástico antichama</t>
  </si>
  <si>
    <t>Plug junção macho Branco 2P+T, 10A, em termoplástico antichama</t>
  </si>
  <si>
    <t>Porca sextavada 1/4", rosca UNC-20</t>
  </si>
  <si>
    <t>Porca sextavada 3/8", rosca UNC-20</t>
  </si>
  <si>
    <t>Porca sextavada 5/16", rosca UNC-18</t>
  </si>
  <si>
    <t>Prensa cabo 3/4" em termoplástico auto-extinguível, cor preto, Conforme Norma DIN 46320.</t>
  </si>
  <si>
    <t>Quadro elétrico do tipo armário em chapa de aço 2,65mm, com pintura eletrostática a pó na cor RAL 7032; base soleira em perfil U ennjecido, em chapa de aço 2mm para proteção contra umidade; dimensões 2000x1280x400 AxLxP. O quadro elétrico deve ser totalmente industrializado, completo com todos os componentes como disjuntores, barramentos, multimedidores, cabos e afins,  conforme diagrama unifilar e detalhe dos quadros. O fornecimento do quadro deve ser composto com laudo de teste de funcionamento, laudo de teste de isolamento, laudo de teste de conformidade com o projeto, manuais dos equipamentos internos e termo de garantia.  O quadro deve ser confeccionado seguindo todas as normas vigentes como NBR 5410, NBR IEC-60439-1. Referência no projeto: QD-4-PAV-E-01</t>
  </si>
  <si>
    <t>Quadro elétrico do tipo armário em chapa de aço 2,65mm, com pintura eletrostática a pó na cor RAL 7032; base soleira em perfil U ennjecido, em chapa de aço 2mm para proteção contra umidade; dimensões 2000x1280x400 AxLxP. O quadro elétrico deve ser totalmente industrializado, completo com todos os componentes como disjuntores, barramentos, multimedidores, cabos e afins,  conforme diagrama unifilar e detalhe dos quadros. O fornecimento do quadro deve ser composto com laudo de teste de funcionamento, laudo de teste de isolamento, laudo de teste de conformidade com o projeto, manuais dos equipamentos internos e termo de garantia.  O quadro deve ser confeccionado seguindo todas as normas vigentes como NBR 5410, NBR IEC-60439-1. Referência no projeto: QGBT-4PAV-E01</t>
  </si>
  <si>
    <t>Quadro elétrico do tipo armário em chapa de aço 2,65mm, com pintura eletrostática a pó na cor RAL 7032; base soleira em perfil U ennjecido, em chapa de aço 2mm para proteção contra umidade; dimensões 2000x1280x400 AxLxP. O quadro elétrico deve ser totalmente industrializado, completo com todos os componentes como disjuntores, barramentos, multimedidores, cabos e afins,  conforme diagrama unifilar e detalhe dos quadros. O fornecimento do quadro deve ser composto com laudo de teste de funcionamento, laudo de teste de isolamento, laudo de teste de conformidade com o projeto, manuais dos equipamentos internos e termo de garantia.  O quadro deve ser confeccionado seguindo todas as normas vigentes como NBR 5410, NBR IEC-60439-1. Referência no projeto:QGBT-3&amp;4PAV-N-01</t>
  </si>
  <si>
    <t>Quadro elétrico do tipo armário em chapa de aço 2,65mm, com pintura eletrostática a pó na cor RAL 7032; base soleira em perfil U ennjecido, em chapa de aço 2mm para proteção contra umidade; dimensões 2000x1280x400 AxLxP. O quadro elétrico deve ser totalmente industrializado, completo com todos os componentes como disjuntores, barramentos, multimedidores, cabos e afins,  conforme diagrama unifilar e detalhe dos quadros. O fornecimento do quadro deve ser composto com laudo de teste de funcionamento, laudo de teste de isolamento, laudo de teste de conformidade com o projeto, manuais dos equipamentos internos e termo de garantia.  O quadro deve ser confeccionado seguindo todas as normas vigentes como NBR 5410, NBR IEC-60439-1. Referência no projeto: QGBT-3PAV-E-01</t>
  </si>
  <si>
    <t>Quadro elétrico do tipo armário em chapa de aço 2,65mm, com pintura eletrostática a pó na cor RAL 7032; base soleira em perfil U ennjecido, em chapa de aço 2mm para proteção contra umidade; dimensões 2000x1280x400 AxLxP. O quadro elétrico deve ser totalmente industrializado, completo com todos os componentes como disjuntores, barramentos, multimedidores, cabos e afins,  conforme diagrama unifilar e detalhe dos quadros. O fornecimento do quadro deve ser composto com laudo de teste de funcionamento, laudo de teste de isolamento, laudo de teste de conformidade com o projeto, manuais dos equipamentos internos e termo de garantia.  O quadro deve ser confeccionado seguindo todas as normas vigentes como NBR 5410, NBR IEC-60439-1. Referência no projeto: QGBT-3&amp;4PAV-GAS-N01</t>
  </si>
  <si>
    <t>Quadro elétrico do tipo armário em chapa de aço 2,65mm, com pintura eletrostática a pó na cor RAL 7032; base soleira em perfil U ennjecido, em chapa de aço 2mm para proteção contra umidade; dimensões 2000x2560x400 AxLxP. O quadro elétrico deve ser totalmente industrializado, completo com todos os componentes como disjuntores, barramentos, multimedidores, cabos e afins,  conforme diagrama unifilar e detalhe dos quadros. O fornecimento do quadro deve ser composto com laudo de teste de funcionamento, laudo de teste de isolamento, laudo de teste de conformidade com o projeto, manuais dos equipamentos internos e termo de garantia.  O quadro deve ser confeccionado seguindo todas as normas vigentes como NBR 5410, NBR IEC-60439-1. Referência no projeto: QD-4PAV-N-01</t>
  </si>
  <si>
    <t>Quadro elétrico do tipo armário em chapa de aço 2,65mm, com pintura eletrostática a pó na cor RAL 7032; base soleira em perfil U ennjecido, em chapa de aço 2mm para proteção contra umidade; dimensões 2000x2560x400 AxLxP. O quadro elétrico deve ser totalmente industrializado, completo com todos os componentes como disjuntores, barramentos, multimedidores, cabos e afins,  conforme diagrama unifilar e detalhe dos quadros. O fornecimento do quadro deve ser composto com laudo de teste de funcionamento, laudo de teste de isolamento, laudo de teste de conformidade com o projeto, manuais dos equipamentos internos e termo de garantia.  O quadro deve ser confeccionado seguindo todas as normas vigentes como NBR 5410, NBR IEC-60439-1. Referência no projeto: QGBT-3&amp;4PAV-AC-N01</t>
  </si>
  <si>
    <t>Quadro elétrico do tipo armário em chapa de aço 2,65mm, com pintura eletrostática a pó na cor RAL 7032; base soleira em perfil U ennjecido, em chapa de aço 2mm para proteção contra umidade; dimensões 2000x880x400 AxLxP. O quadro elétrico deve ser totalmente industrializado, completo com todos os componentes como disjuntores, barramentos, multimedidores, cabos e afins,  conforme diagrama unifilar e detalhe dos quadros. O fornecimento do quadro deve ser composto com laudo de teste de funcionamento, laudo de teste de isolamento, laudo de teste de conformidade com o projeto, manuais dos equipamentos internos e termo de garantia.  O quadro deve ser confeccionado seguindo todas as normas vigentes como NBR 5410, NBR IEC-60439-1. Referência no projeto: QD-4PAV-CH-N-01</t>
  </si>
  <si>
    <t>Saída Horizontal para eletroduto 1.1/2" e utilização em eletrocalhas</t>
  </si>
  <si>
    <t>Saída Horizontal para eletroduto 3/4" e utilização em eletrocalhas</t>
  </si>
  <si>
    <t>Sensor de presença</t>
  </si>
  <si>
    <t>Septo divisor de eletrocalhas, perfurado, 100mm</t>
  </si>
  <si>
    <t>Suporte de fixação no teto para apoio do transformador isolador. Conforme detalhe e especificação</t>
  </si>
  <si>
    <t>Suporte duplo reforçado, para eletrocalha 200x100mm</t>
  </si>
  <si>
    <t>Suporte duplo reforçado, para eletrocalha 300x100mm</t>
  </si>
  <si>
    <t>Suporte duplo reforçado, para eletrocalha 600x100mm</t>
  </si>
  <si>
    <t>T vertical de descida lateral, 300x100 mm</t>
  </si>
  <si>
    <t>T vertical de descida lateral, 600x100 mm</t>
  </si>
  <si>
    <t>Terminal de compressão para cabo 16mm2</t>
  </si>
  <si>
    <t>Terminal de compressão para cabo 25mm2</t>
  </si>
  <si>
    <t>Terminal de compressão para cabo 35mm2</t>
  </si>
  <si>
    <t>Terminal de compressão para cabo 50mm2</t>
  </si>
  <si>
    <t>Terminal tubular, pré isolado, Ilhós para cabo 1,5 mm2</t>
  </si>
  <si>
    <t>Terminal tubular, pré isolado, Ilhós para cabo 2,5mm2</t>
  </si>
  <si>
    <t>Terminal tubular, pré isolado, Ilhós para cabo 4mm2</t>
  </si>
  <si>
    <t>Tomada blindada, 3P+T, de embutir, 32A.</t>
  </si>
  <si>
    <t>TOTAL GERAL</t>
  </si>
  <si>
    <t xml:space="preserve"> 87879 </t>
  </si>
  <si>
    <t>CHAPISCO APLICADO EM ALVENARIAS E ESTRUTURAS DE CONCRETO INTERNAS, COM COLHER DE PEDREIRO.  ARGAMASSA TRAÇO 1:3 COM PREPARO EM BETONEIRA 400L. AF_06/2014</t>
  </si>
  <si>
    <t xml:space="preserve"> RG70157 </t>
  </si>
  <si>
    <t xml:space="preserve"> 89047 </t>
  </si>
  <si>
    <t>22,0</t>
  </si>
  <si>
    <t xml:space="preserve"> 15 </t>
  </si>
  <si>
    <t xml:space="preserve"> 15.1 </t>
  </si>
  <si>
    <t>ALIMENTAÇÃO - METAIS</t>
  </si>
  <si>
    <t xml:space="preserve"> 74184/001 </t>
  </si>
  <si>
    <t>REGISTRO GAVETA 1" BRUTO LATAO - FORNECIMENTO E INSTALACAO</t>
  </si>
  <si>
    <t xml:space="preserve"> 74182/001 </t>
  </si>
  <si>
    <t>REGISTRO GAVETA 1.1/2" BRUTO LATAO - FORNECIMENTO E INSTALACAO</t>
  </si>
  <si>
    <t xml:space="preserve"> 89353 </t>
  </si>
  <si>
    <t>REGISTRO DE GAVETA BRUTO, LATÃO, ROSCÁVEL, 3/4", FORNECIDO E INSTALADO EM RAMAL DE ÁGUA. AF_12/2014</t>
  </si>
  <si>
    <t xml:space="preserve"> 74181/001 </t>
  </si>
  <si>
    <t>REGISTRO GAVETA 2" BRUTO LATAO - FORNECIMENTO E INSTALACAO</t>
  </si>
  <si>
    <t xml:space="preserve"> 74180/001 </t>
  </si>
  <si>
    <t>REGISTRO GAVETA 2.1/2 BRUTO LATAO - FORNECIMENTO E INSTALACAO</t>
  </si>
  <si>
    <t xml:space="preserve"> 90371 </t>
  </si>
  <si>
    <t>REGISTRO DE ESFERA, PVC, ROSCÁVEL, 3/4", FORNECIDO E INSTALADO EM RAMAL DE ÁGUA. AF_03/2015</t>
  </si>
  <si>
    <t>9,0</t>
  </si>
  <si>
    <t xml:space="preserve"> 73870/005 </t>
  </si>
  <si>
    <t>VÁLVULA DE ESFERA EM BRONZE Ø 1.1/2" - FORNECIMENTO E INSTALAÇÃO</t>
  </si>
  <si>
    <t xml:space="preserve"> 73870/004 </t>
  </si>
  <si>
    <t>REGISTRO DE ESFERA EM BRONZE D= 1.1/4" FORNEC E COLOCACAO</t>
  </si>
  <si>
    <t xml:space="preserve"> 89985 </t>
  </si>
  <si>
    <t>REGISTRO DE PRESSÃO BRUTO, LATÃO, ROSCÁVEL, 3/4", COM ACABAMENTO E CANOPLA CROMADOS. FORNECIDO E INSTALADO EM RAMAL DE ÁGUA. AF_12/2014</t>
  </si>
  <si>
    <t xml:space="preserve"> 74169/001 </t>
  </si>
  <si>
    <t>REGISTRO/VALVULA GLOBO ANGULAR 45 GRAUS EM LATAO PARA HIDRANTES DE INCÊNDIO PREDIAL DN 2.1/2" - FORNECIMENTO E INSTALACAO</t>
  </si>
  <si>
    <t xml:space="preserve"> 40729 </t>
  </si>
  <si>
    <t>VALVULA DESCARGA 1.1/2" COM REGISTRO, ACABAMENTO EM METAL CROMADO - FORNECIMENTO E INSTALACAO</t>
  </si>
  <si>
    <t>5,0</t>
  </si>
  <si>
    <t xml:space="preserve"> 73795/005 </t>
  </si>
  <si>
    <t>VÁLVULA DE RETENÇÃO VERTICAL Ø 50MM (2") - FORNECIMENTO E INSTALAÇÃO</t>
  </si>
  <si>
    <t xml:space="preserve"> 74091/001 </t>
  </si>
  <si>
    <t>VALVULA RETENCAO VERTICAL BRONZE (PN-16) 2.1/2" 200PSI - EXTREMIDADES COM ROSCA - FORNECIMENTO E INSTALACAO</t>
  </si>
  <si>
    <t xml:space="preserve"> RG70062 </t>
  </si>
  <si>
    <t>VÁLVULA P/ PIA 1"</t>
  </si>
  <si>
    <t xml:space="preserve"> RG70061 </t>
  </si>
  <si>
    <t>VÁLVULA P/ LAVATÓRIO E TANQUE 1"</t>
  </si>
  <si>
    <t xml:space="preserve"> RG70063 </t>
  </si>
  <si>
    <t>VÁLVULA PARA TANQUE 1. 1/2"</t>
  </si>
  <si>
    <t xml:space="preserve"> RG70139 </t>
  </si>
  <si>
    <t>VÁLVULA DE SUCÇÃO 2.1/2" - FORNECIMENTO E INSTALACAO</t>
  </si>
  <si>
    <t xml:space="preserve"> 15.2 </t>
  </si>
  <si>
    <t>ALIMENTAÇÃO - PVC RÍGIDO ROSCÁVEL</t>
  </si>
  <si>
    <t xml:space="preserve"> 15.2.1 </t>
  </si>
  <si>
    <t xml:space="preserve"> 72788 </t>
  </si>
  <si>
    <t>ADAPTADOR PVC SOLDAVEL COM FLANGES E ANEL PARA CAIXA D'AGUA 60MMX2" - FORNECIMENTO E INSTALACAO</t>
  </si>
  <si>
    <t xml:space="preserve"> 89596 </t>
  </si>
  <si>
    <t>ADAPTADOR CURTO COM BOLSA E ROSCA PARA REGISTRO, PVC, SOLDÁVEL, DN 50MM X 1.1/2</t>
  </si>
  <si>
    <t xml:space="preserve"> 72794 </t>
  </si>
  <si>
    <t>ADAPTADOR PVC SOLDAVEL COM FLANGES LIVRES PARA CAIXA D'AGUA 75MMX2.1/2" - FORNECIMENTO E INSTALACAO</t>
  </si>
  <si>
    <t xml:space="preserve"> 89610 </t>
  </si>
  <si>
    <t>ADAPTADOR CURTO COM BOLSA E ROSCA PARA REGISTRO, PVC, SOLDÁVEL, DN 60MM X 2</t>
  </si>
  <si>
    <t xml:space="preserve"> 89538 </t>
  </si>
  <si>
    <t>ADAPTADOR CURTO COM BOLSA E ROSCA PARA REGISTRO, PVC, SOLDÁVEL, DN 25MM X 3/4", INSTALADO EM PRUMADA DE ÁGUA - FORNECIMENTO E INSTALAÇÃO. AF_12/2014_P</t>
  </si>
  <si>
    <t xml:space="preserve"> 89613 </t>
  </si>
  <si>
    <t>ADAPTADOR CURTO COM BOLSA E ROSCA PARA REGISTRO, PVC, SOLDÁVEL, DN 75MM X 2.1/2</t>
  </si>
  <si>
    <t xml:space="preserve"> 89553 </t>
  </si>
  <si>
    <t>ADAPTADOR CURTO COM BOLSA E ROSCA PARA REGISTRO, PVC, SOLDÁVEL, DN 32MM X 1", INSTALADO EM PRUMADA DE ÁGUA - FORNECIMENTO E INSTALAÇÃO. AF_12/2014_P</t>
  </si>
  <si>
    <t xml:space="preserve"> RG70120 </t>
  </si>
  <si>
    <t>ADAPTADOR PVC SOLDAVEL COM FLANGES LIVRES PARA CAIXA D'AGUA 150MMX2.1/2" - FORNECIMENTO E INSTALACAO</t>
  </si>
  <si>
    <t xml:space="preserve"> RG70051 </t>
  </si>
  <si>
    <t>CAP PVC, SOLDÁVEL, DN 60MM - FORNECIMENTO E INSTALAÇÃO</t>
  </si>
  <si>
    <t xml:space="preserve"> 89510 </t>
  </si>
  <si>
    <t>CURVA 45 GRAUS, PVC, SOLDÁVEL, DN 60MM, INSTALADO EM PRUMADA DE ÁGUA - FORNECIMENTO E INSTALAÇÃO. AF_12/2014_P</t>
  </si>
  <si>
    <t xml:space="preserve"> 89503 </t>
  </si>
  <si>
    <t>CURVA 90 GRAUS, PVC, SOLDÁVEL, DN 50MM, INSTALADO EM PRUMADA DE ÁGUA - FORNECIMENTO E INSTALAÇÃO. AF_12/2014_P</t>
  </si>
  <si>
    <t xml:space="preserve"> 89490 </t>
  </si>
  <si>
    <t>CURVA 45 GRAUS, PVC, SOLDÁVEL, DN 25MM, INSTALADO EM PRUMADA DE ÁGUA - FORNECIMENTO E INSTALAÇÃO. AF_12/2014_P</t>
  </si>
  <si>
    <t xml:space="preserve"> 89507 </t>
  </si>
  <si>
    <t>CURVA 90 GRAUS, PVC, SOLDÁVEL, DN 60MM, INSTALADO EM PRUMADA DE ÁGUA - FORNECIMENTO E INSTALAÇÃO. AF_12/2014_P</t>
  </si>
  <si>
    <t xml:space="preserve"> 89519 </t>
  </si>
  <si>
    <t>CURVA 45 GRAUS, PVC, SOLDÁVEL, DN 75MM, INSTALADO EM PRUMADA DE ÁGUA - FORNECIMENTO E INSTALAÇÃO. AF_12/2014_P</t>
  </si>
  <si>
    <t xml:space="preserve"> 89517 </t>
  </si>
  <si>
    <t>CURVA 90 GRAUS, PVC, SOLDÁVEL, DN 75MM, INSTALADO EM PRUMADA DE ÁGUA - FORNECIMENTO E INSTALAÇÃO. AF_12/2014_P</t>
  </si>
  <si>
    <t xml:space="preserve"> 89499 </t>
  </si>
  <si>
    <t>CURVA 90 GRAUS, PVC, SOLDÁVEL, DN 40MM, INSTALADO EM PRUMADA DE ÁGUA - FORNECIMENTO E INSTALAÇÃO. AF_12/2014_P</t>
  </si>
  <si>
    <t xml:space="preserve"> 89494 </t>
  </si>
  <si>
    <t>CURVA 90 GRAUS, PVC, SOLDÁVEL, DN 32MM, INSTALADO EM PRUMADA DE ÁGUA - FORNECIMENTO E INSTALAÇÃO. AF_12/2014_P</t>
  </si>
  <si>
    <t xml:space="preserve"> 89489 </t>
  </si>
  <si>
    <t>CURVA 90 GRAUS, PVC, SOLDÁVEL, DN 25MM, INSTALADO EM PRUMADA DE ÁGUA - FORNECIMENTO E INSTALAÇÃO. AF_12/2014_P</t>
  </si>
  <si>
    <t xml:space="preserve"> 89446 </t>
  </si>
  <si>
    <t>TUBO, PVC, SOLDÁVEL, DN 25MM, INSTALADO EM PRUMADA DE ÁGUA - FORNECIMENTO E INSTALAÇÃO. AF_12/2014_P</t>
  </si>
  <si>
    <t xml:space="preserve"> 89447 </t>
  </si>
  <si>
    <t>TUBO, PVC, SOLDÁVEL, DN 32MM, INSTALADO EM PRUMADA DE ÁGUA - FORNECIMENTO E INSTALAÇÃO. AF_12/2014_P</t>
  </si>
  <si>
    <t xml:space="preserve"> 89448 </t>
  </si>
  <si>
    <t>TUBO, PVC, SOLDÁVEL, DN 40MM, INSTALADO EM PRUMADA DE ÁGUA - FORNECIMENTO E INSTALAÇÃO. AF_12/2014_P</t>
  </si>
  <si>
    <t xml:space="preserve"> 89449 </t>
  </si>
  <si>
    <t>TUBO, PVC, SOLDÁVEL, DN 50MM, INSTALADO EM PRUMADA DE ÁGUA - FORNECIMENTO E INSTALAÇÃO. AF_12/2014_P</t>
  </si>
  <si>
    <t xml:space="preserve"> 89450 </t>
  </si>
  <si>
    <t>TUBO, PVC, SOLDÁVEL, DN 60MM, INSTALADO EM PRUMADA DE ÁGUA - FORNECIMENTO E INSTALAÇÃO. AF_12/2014_P</t>
  </si>
  <si>
    <t xml:space="preserve"> 89451 </t>
  </si>
  <si>
    <t>TUBO, PVC, SOLDÁVEL, DN 75MM, INSTALADO EM PRUMADA DE ÁGUA - FORNECIMENTO E INSTALAÇÃO. AF_12/2014_P</t>
  </si>
  <si>
    <t xml:space="preserve"> 89528 </t>
  </si>
  <si>
    <t>LUVA, PVC, SOLDÁVEL, DN 25MM, INSTALADO EM PRUMADA DE ÁGUA - FORNECIMENTO E INSTALAÇÃO. AF_12/2014_P</t>
  </si>
  <si>
    <t xml:space="preserve"> 89558 </t>
  </si>
  <si>
    <t>LUVA, PVC, SOLDÁVEL, DN 40MM, INSTALADO EM PRUMADA DE ÁGUA - FORNECIMENTO E INSTALAÇÃO. AF_12/2014_P</t>
  </si>
  <si>
    <t xml:space="preserve"> 89575 </t>
  </si>
  <si>
    <t>LUVA, PVC, SOLDÁVEL, DN 50MM, INSTALADO EM PRUMADA DE ÁGUA - FORNECIMENTO E INSTALAÇÃO. AF_12/2014_P</t>
  </si>
  <si>
    <t xml:space="preserve"> 89597 </t>
  </si>
  <si>
    <t>LUVA, PVC, SOLDÁVEL, DN 60MM, INSTALADO EM PRUMADA DE ÁGUA - FORNECIMENTO E INSTALAÇÃO. AF_12/2014_P</t>
  </si>
  <si>
    <t xml:space="preserve"> 89611 </t>
  </si>
  <si>
    <t>LUVA, PVC, SOLDÁVEL, DN 75MM, INSTALADO EM PRUMADA DE ÁGUA - FORNECIMENTO E INSTALAÇÃO. AF_12/2014_P</t>
  </si>
  <si>
    <t xml:space="preserve"> 89534 </t>
  </si>
  <si>
    <t>LUVA SOLDÁVEL E COM ROSCA, PVC, SOLDÁVEL, DN 25MM X 3/4", INSTALADO EM PRUMADA DE ÁGUA - FORNECIMENTO E INSTALAÇÃO. AF_12/2014_P</t>
  </si>
  <si>
    <t xml:space="preserve"> 89498 </t>
  </si>
  <si>
    <t>JOELHO 45 GRAUS, PVC, SOLDÁVEL, DN 40MM, INSTALADO EM PRUMADA DE ÁGUA - FORNECIMENTO E INSTALAÇÃO. AF_12/2014_P</t>
  </si>
  <si>
    <t xml:space="preserve"> 89481 </t>
  </si>
  <si>
    <t>JOELHO 90 GRAUS, PVC, SOLDÁVEL, DN 25MM, INSTALADO EM PRUMADA DE ÁGUA - FORNECIMENTO E INSTALAÇÃO. AF_12/2014_P</t>
  </si>
  <si>
    <t xml:space="preserve"> 89501 </t>
  </si>
  <si>
    <t>JOELHO 90 GRAUS, PVC, SOLDÁVEL, DN 50MM, INSTALADO EM PRUMADA DE ÁGUA - FORNECIMENTO E INSTALAÇÃO. AF_12/2014_P</t>
  </si>
  <si>
    <t xml:space="preserve"> 89366 </t>
  </si>
  <si>
    <t>JOELHO 90 GRAUS COM BUCHA DE LATÃO, PVC, SOLDÁVEL, DN 25MM, X 3/4" INSTALADO EM RAMAL OU SUB-RAMAL DE ÁGUA - FORNECIMENTO E INSTALAÇÃO. AF_12/2014_P</t>
  </si>
  <si>
    <t xml:space="preserve"> 90373 </t>
  </si>
  <si>
    <t>JOELHO 90 GRAUS COM BUCHA DE LATÃO, PVC, SOLDÁVEL, DN 25MM, X 1/2" INSTALADO EM RAMAL OU SUB-RAMAL DE ÁGUA - FORNECIMENTO E INSTALAÇÃO. AF_12/2014_P</t>
  </si>
  <si>
    <t xml:space="preserve"> RG70121 </t>
  </si>
  <si>
    <t>JOELHO DE REDUÇÃO COM ROSCA, PVC, SOLDÁVEL, DN 25MM, X 1/2" - FORNECIMENTO E INSTALAÇÃO.</t>
  </si>
  <si>
    <t xml:space="preserve"> 89617 </t>
  </si>
  <si>
    <t>TE, PVC, SOLDÁVEL, DN 25MM, INSTALADO EM PRUMADA DE ÁGUA - FORNECIMENTO E INSTALAÇÃO. AF_12/2014_P</t>
  </si>
  <si>
    <t xml:space="preserve"> 89623 </t>
  </si>
  <si>
    <t>TE, PVC, SOLDÁVEL, DN 40MM, INSTALADO EM PRUMADA DE ÁGUA - FORNECIMENTO E INSTALAÇÃO. AF_12/2014_P</t>
  </si>
  <si>
    <t xml:space="preserve"> 89625 </t>
  </si>
  <si>
    <t>TE, PVC, SOLDÁVEL, DN 50MM, INSTALADO EM PRUMADA DE ÁGUA - FORNECIMENTO E INSTALAÇÃO. AF_12/2014_P</t>
  </si>
  <si>
    <t xml:space="preserve"> 89628 </t>
  </si>
  <si>
    <t>TE, PVC, SOLDÁVEL, DN 60MM, INSTALADO EM PRUMADA DE ÁGUA - FORNECIMENTO E INSTALAÇÃO. AF_12/2014_P</t>
  </si>
  <si>
    <t xml:space="preserve"> 89629 </t>
  </si>
  <si>
    <t>TE, PVC, SOLDÁVEL, DN 75MM, INSTALADO EM PRUMADA DE ÁGUA - FORNECIMENTO E INSTALAÇÃO. AF_12/2014_P</t>
  </si>
  <si>
    <t xml:space="preserve"> 89400 </t>
  </si>
  <si>
    <t>TÊ DE REDUÇÃO, PVC, SOLDÁVEL, DN 32MM X 25MM, INSTALADO EM RAMAL OU SUB-RAMAL DE ÁGUA - FORNECIMENTO E INSTALAÇÃO. AF_12/2014_P</t>
  </si>
  <si>
    <t xml:space="preserve"> 89624 </t>
  </si>
  <si>
    <t>TÊ DE REDUÇÃO, PVC, SOLDÁVEL, DN 40MM X 32MM, INSTALADO EM PRUMADA DE ÁGUA - FORNECIMENTO E INSTALAÇÃO. AF_12/2014_P</t>
  </si>
  <si>
    <t>10,0</t>
  </si>
  <si>
    <t xml:space="preserve"> 89627 </t>
  </si>
  <si>
    <t>TÊ DE REDUÇÃO, PVC, SOLDÁVEL, DN 50MM X 25MM, INSTALADO EM PRUMADA DE ÁGUA - FORNECIMENTO E INSTALAÇÃO. AF_12/2014_P</t>
  </si>
  <si>
    <t xml:space="preserve"> RG70122 </t>
  </si>
  <si>
    <t>TÊ DE REDUÇÃO, PVC, SOLDÁVEL, DN 50MM X 32MM, INSTALADO EM PRUMADA DE ÁGUA - FORNECIMENTO E INSTALAÇÃO</t>
  </si>
  <si>
    <t xml:space="preserve"> 89630 </t>
  </si>
  <si>
    <t>TE DE REDUÇÃO, PVC, SOLDÁVEL, DN 75MM X 50MM, INSTALADO EM PRUMADA DE ÁGUA - FORNECIMENTO E INSTALAÇÃO. AF_12/2014_P</t>
  </si>
  <si>
    <t xml:space="preserve"> RG70123 </t>
  </si>
  <si>
    <t>TÊ DE REDUÇÃO, PVC, SOLDÁVEL, DN 75MM X 60MM, INSTALADO EM PRUMADA DE ÁGUA - FORNECIMENTO E INSTALAÇÃO</t>
  </si>
  <si>
    <t xml:space="preserve"> 89618 </t>
  </si>
  <si>
    <t>TÊ COM BUCHA DE LATÃO NA BOLSA CENTRAL, PVC, SOLDÁVEL, DN 25MM X 1/2</t>
  </si>
  <si>
    <t xml:space="preserve"> 89621 </t>
  </si>
  <si>
    <t>TÊ COM BUCHA DE LATÃO NA BOLSA CENTRAL, PVC, SOLDÁVEL, DN 32MM X 3/4</t>
  </si>
  <si>
    <t xml:space="preserve"> RG70079 </t>
  </si>
  <si>
    <t>BUCHA DE REDUÇÃO, PVC, SOLDÁVEL CURTA, DN 50MM X 40MM - FORNECIMENTO E INSTALAÇÃO. AF_03/2015_P</t>
  </si>
  <si>
    <t xml:space="preserve"> RG70078 </t>
  </si>
  <si>
    <t>BUCHA DE REDUÇÃO, PVC, SOLDÁVEL CURTA, DN 32MM X 25MM - FORNECIMENTO E INSTALAÇÃO. AF_03/2015_P</t>
  </si>
  <si>
    <t xml:space="preserve"> RG70081 </t>
  </si>
  <si>
    <t>BUCHA DE REDUÇÃO, PVC, SOLDÁVEL LONGA, DN 40MM X 25MM - FORNECIMENTO E INSTALAÇÃO. AF_03/2015_P</t>
  </si>
  <si>
    <t xml:space="preserve"> RG70080 </t>
  </si>
  <si>
    <t>BUCHA DE REDUÇÃO, PVC, SOLDÁVEL LONGA, DN 50MM X 25MM - FORNECIMENTO E INSTALAÇÃO. AF_03/2015_P</t>
  </si>
  <si>
    <t xml:space="preserve"> RG70082 </t>
  </si>
  <si>
    <t>BUCHA DE REDUÇÃO, PVC, SOLDÁVEL LONGA, DN 60MM X 25MM - FORNECIMENTO E INSTALAÇÃO. AF_03/2015_P</t>
  </si>
  <si>
    <t xml:space="preserve"> RG70132 </t>
  </si>
  <si>
    <t>BUCHA DE REDUÇÃO, PVC, SOLDÁVEL CURTA, DN 75MM X 60MM - FORNECIMENTO E INSTALAÇÃO. AF_03/2015_P</t>
  </si>
  <si>
    <t xml:space="preserve"> RG70130 </t>
  </si>
  <si>
    <t>BUCHA DE REDUÇÃO, PVC, SOLDÁVEL LONGA, DN 60MM X 40MM - FORNECIMENTO E INSTALAÇÃO. AF_03/2015_P</t>
  </si>
  <si>
    <t xml:space="preserve"> RG70131 </t>
  </si>
  <si>
    <t>BUCHA DE REDUÇÃO, PVC, SOLDÁVEL LONGA, DN 75MM X 50MM - FORNECIMENTO E INSTALAÇÃO. AF_03/2015_P</t>
  </si>
  <si>
    <t>ESGOTO - CAIXAS DE PASSAGEM</t>
  </si>
  <si>
    <t xml:space="preserve"> RG70055 </t>
  </si>
  <si>
    <t>CAIXA DE GORDURA PVC</t>
  </si>
  <si>
    <t>ESGOTO - PVC ACESSÓRIOS</t>
  </si>
  <si>
    <t xml:space="preserve"> RG70056 </t>
  </si>
  <si>
    <t>CAIXA SIFONADA, PVC, DN 150 X 150 X 50 MM ANTI ESPUMA, JUNTA ELÁSTICA, FORNECIDA E INSTALADA EM RAMAL DE DESCARGA OU EM RAMAL DE ESGOTO SANITÁRIO. AF_12/2014_P</t>
  </si>
  <si>
    <t xml:space="preserve"> 89707 </t>
  </si>
  <si>
    <t>CAIXA SIFONADA, PVC, DN 100 X 100 X 50 MM, JUNTA ELÁSTICA, FORNECIDA E INSTALADA EM RAMAL DE DESCARGA OU EM RAMAL DE ESGOTO SANITÁRIO. AF_12/2014_P</t>
  </si>
  <si>
    <t xml:space="preserve"> RG70057 </t>
  </si>
  <si>
    <t>CAIXA SIFONADA, PVC, DN 150 X 150 X 50 MM, JUNTA ELÁSTICA, FORNECIDA E INSTALADA EM RAMAL DE DESCARGA OU EM RAMAL DE ESGOTO SANITÁRIO. AF_12/2014_P</t>
  </si>
  <si>
    <t xml:space="preserve"> 89709 </t>
  </si>
  <si>
    <t>RALO SIFONADO, PVC, DN 100 X 40 MM, JUNTA SOLDÁVEL, FORNECIDO E INSTALADO EM RAMAL DE DESCARGA OU EM RAMAL DE ESGOTO SANITÁRIO. AF_12/2014_P</t>
  </si>
  <si>
    <t xml:space="preserve"> RG70058 </t>
  </si>
  <si>
    <t>SIFÃO DO TIPO COPO EM PVC 1 X 1.1/2</t>
  </si>
  <si>
    <t xml:space="preserve"> RG70059 </t>
  </si>
  <si>
    <t>SIFÃO DO TIPO COPO EM PVC 1 X 2</t>
  </si>
  <si>
    <t xml:space="preserve"> RG70060 </t>
  </si>
  <si>
    <t>SIFÃO FLEXÍVEL C/ ADAPTADOR 1.1/2 X 1.1/2</t>
  </si>
  <si>
    <t>PVC ESGOTO</t>
  </si>
  <si>
    <t xml:space="preserve"> 89748 </t>
  </si>
  <si>
    <t>CURVA CURTA 90 GRAUS, PVC, SERIE NORMAL, ESGOTO PREDIAL, DN 100 MM, JUNTA ELÁSTICA, FORNECIDO E INSTALADO EM RAMAL DE DESCARGA OU RAMAL DE ESGOTO SANITÁRIO. AF_12/2014</t>
  </si>
  <si>
    <t xml:space="preserve"> 89728 </t>
  </si>
  <si>
    <t>CURVA CURTA 90 GRAUS, PVC, SERIE NORMAL, ESGOTO PREDIAL, DN 40 MM, JUNTA SOLDÁVEL, FORNECIDO E INSTALADO EM RAMAL DE DESCARGA OU RAMAL DE ESGOTO SANITÁRIO. AF_12/2014_P</t>
  </si>
  <si>
    <t xml:space="preserve"> 89746 </t>
  </si>
  <si>
    <t>JOELHO 45 GRAUS, PVC, SERIE NORMAL, ESGOTO PREDIAL, DN 100 MM, JUNTA ELÁSTICA, FORNECIDO E INSTALADO EM RAMAL DE DESCARGA OU RAMAL DE ESGOTO SANITÁRIO. AF_12/2014</t>
  </si>
  <si>
    <t xml:space="preserve"> 89726 </t>
  </si>
  <si>
    <t>JOELHO 45 GRAUS, PVC, SERIE NORMAL, ESGOTO PREDIAL, DN 40 MM, JUNTA SOLDÁVEL, FORNECIDO E INSTALADO EM RAMAL DE DESCARGA OU RAMAL DE ESGOTO SANITÁRIO. AF_12/2014_P</t>
  </si>
  <si>
    <t xml:space="preserve"> 89807 </t>
  </si>
  <si>
    <t>CURVA CURTA 90 GRAUS, PVC, SERIE NORMAL, ESGOTO PREDIAL, DN 75 MM, JUNTA ELÁSTICA, FORNECIDO E INSTALADO EM PRUMADA DE ESGOTO SANITÁRIO OU VENTILAÇÃO. AF_12/2014</t>
  </si>
  <si>
    <t xml:space="preserve"> 89802 </t>
  </si>
  <si>
    <t>JOELHO 45 GRAUS, PVC, SERIE NORMAL, ESGOTO PREDIAL, DN 50 MM, JUNTA ELÁSTICA, FORNECIDO E INSTALADO EM PRUMADA DE ESGOTO SANITÁRIO OU VENTILAÇÃO. AF_12/2014</t>
  </si>
  <si>
    <t xml:space="preserve"> 89724 </t>
  </si>
  <si>
    <t>JOELHO 90 GRAUS, PVC, SERIE NORMAL, ESGOTO PREDIAL, DN 40 MM, JUNTA SOLDÁVEL, FORNECIDO E INSTALADO EM RAMAL DE DESCARGA OU RAMAL DE ESGOTO SANITÁRIO. AF_12/2014_P</t>
  </si>
  <si>
    <t xml:space="preserve"> 89806 </t>
  </si>
  <si>
    <t>JOELHO 45 GRAUS, PVC, SERIE NORMAL, ESGOTO PREDIAL, DN 75 MM, JUNTA ELÁSTICA, FORNECIDO E INSTALADO EM PRUMADA DE ESGOTO SANITÁRIO OU VENTILAÇÃO. AF_12/2014</t>
  </si>
  <si>
    <t xml:space="preserve"> 89731 </t>
  </si>
  <si>
    <t>JOELHO 90 GRAUS, PVC, SERIE NORMAL, ESGOTO PREDIAL, DN 50 MM, JUNTA ELÁSTICA, FORNECIDO E INSTALADO EM RAMAL DE DESCARGA OU RAMAL DE ESGOTO SANITÁRIO. AF_12/2014</t>
  </si>
  <si>
    <t xml:space="preserve"> 89809 </t>
  </si>
  <si>
    <t>JOELHO 90 GRAUS, PVC, SERIE NORMAL, ESGOTO PREDIAL, DN 100 MM, JUNTA ELÁSTICA, FORNECIDO E INSTALADO EM PRUMADA DE ESGOTO SANITÁRIO OU VENTILAÇÃO. AF_12/2014</t>
  </si>
  <si>
    <t xml:space="preserve"> RG70064 </t>
  </si>
  <si>
    <t>JOELHO 90 GRAUS COM ANEL, PVC,  DN 40 MM - 1.1/2</t>
  </si>
  <si>
    <t xml:space="preserve"> 89805 </t>
  </si>
  <si>
    <t>JOELHO 90 GRAUS, PVC, SERIE NORMAL, ESGOTO PREDIAL, DN 75 MM, JUNTA ELÁSTICA, FORNECIDO E INSTALADO EM PRUMADA DE ESGOTO SANITÁRIO OU VENTILAÇÃO. AF_12/2014</t>
  </si>
  <si>
    <t xml:space="preserve"> 89574 </t>
  </si>
  <si>
    <t>JUNÇÃO DUPLA, PVC, SERIE R, ÁGUA PLUVIAL, DN 100 X 100 X 100 MM, JUNTA ELÁSTICA, FORNECIDO E INSTALADO EM RAMAL DE ENCAMINHAMENTO. AF_12/2014</t>
  </si>
  <si>
    <t xml:space="preserve"> 89797 </t>
  </si>
  <si>
    <t>JUNÇÃO SIMPLES, PVC, SERIE NORMAL, ESGOTO PREDIAL, DN 100 X 100 MM, JUNTA ELÁSTICA, FORNECIDO E INSTALADO EM RAMAL DE DESCARGA OU RAMAL DE ESGOTO SANITÁRIO. AF_12/2014</t>
  </si>
  <si>
    <t xml:space="preserve"> 89785 </t>
  </si>
  <si>
    <t>JUNÇÃO SIMPLES, PVC, SERIE NORMAL, ESGOTO PREDIAL, DN 50 X 50 MM, JUNTA ELÁSTICA, FORNECIDO E INSTALADO EM RAMAL DE DESCARGA OU RAMAL DE ESGOTO SANITÁRIO. AF_12/2014</t>
  </si>
  <si>
    <t xml:space="preserve"> RG70065 </t>
  </si>
  <si>
    <t>JUNÇÃO SIMPLES, PVC, SERIE NORMAL, ESGOTO PREDIAL, DN 100 X 50 MM, JUNTA ELÁSTICA, FORNECIDO E INSTALADO EM PRUMADA DE ESGOTO</t>
  </si>
  <si>
    <t xml:space="preserve"> 89830 </t>
  </si>
  <si>
    <t>JUNÇÃO SIMPLES, PVC, SERIE NORMAL, ESGOTO PREDIAL, DN 75 X 75 MM, JUNTA ELÁSTICA, FORNECIDO E INSTALADO EM PRUMADA DE ESGOTO SANITÁRIO OU VENTILAÇÃO. AF_12/2014</t>
  </si>
  <si>
    <t xml:space="preserve"> RG70067 </t>
  </si>
  <si>
    <t>JUNÇÃO SIMPLES, PVC, SERIE NORMAL, ESGOTO PREDIAL, DN 75 X 50 MM, JUNTA ELÁSTICA, FORNECIDO E INSTALADO EM PRUMADA DE ESGOTO SANITÁRIO OU VENTILAÇÃO. AF_12/2014</t>
  </si>
  <si>
    <t xml:space="preserve"> 89714 </t>
  </si>
  <si>
    <t>TUBO PVC, SERIE NORMAL, ESGOTO PREDIAL, DN 100 MM, FORNECIDO E INSTALADO EM RAMAL DE DESCARGA OU RAMAL DE ESGOTO SANITÁRIO. AF_12/2014_P</t>
  </si>
  <si>
    <t xml:space="preserve"> 89711 </t>
  </si>
  <si>
    <t>TUBO PVC, SERIE NORMAL, ESGOTO PREDIAL, DN 40 MM, FORNECIDO E INSTALADO EM RAMAL DE DESCARGA OU RAMAL DE ESGOTO SANITÁRIO. AF_12/2014_P</t>
  </si>
  <si>
    <t xml:space="preserve"> 89712 </t>
  </si>
  <si>
    <t>TUBO PVC, SERIE NORMAL, ESGOTO PREDIAL, DN 50 MM, FORNECIDO E INSTALADO EM RAMAL DE DESCARGA OU RAMAL DE ESGOTO SANITÁRIO. AF_12/2014_P</t>
  </si>
  <si>
    <t xml:space="preserve"> 89782 </t>
  </si>
  <si>
    <t>TE, PVC, SERIE NORMAL, ESGOTO PREDIAL, DN 40 X 40 MM, JUNTA SOLDÁVEL, FORNECIDO E INSTALADO EM RAMAL DE DESCARGA OU RAMAL DE ESGOTO SANITÁRIO. AF_12/2014_P</t>
  </si>
  <si>
    <t xml:space="preserve"> 89799 </t>
  </si>
  <si>
    <t>TUBO PVC, SERIE NORMAL, ESGOTO PREDIAL, DN 75 MM, FORNECIDO E INSTALADO EM PRUMADA DE ESGOTO SANITÁRIO OU VENTILAÇÃO. AF_12/2014_P</t>
  </si>
  <si>
    <t xml:space="preserve"> RG70076 </t>
  </si>
  <si>
    <t>TUBO DE DESCARGA VDE. 38 MM - FORNECIMENTO E INSTALAÇÃO</t>
  </si>
  <si>
    <t xml:space="preserve"> RG70077 </t>
  </si>
  <si>
    <t>TUBO DE LIGAÇÃO  LATÃO CROMADO C/ CANOPLA P/ VASO SA.38 MM - FORNECIMENTO E INSTALAÇÃO</t>
  </si>
  <si>
    <t xml:space="preserve"> RG70074 </t>
  </si>
  <si>
    <t>BOLSA DE LIGAÇÃO P/ VASO SANITÁRIO 1.1/2" - FORNECIMENTO E INSTALAÇÃO. AF_12/2013</t>
  </si>
  <si>
    <t xml:space="preserve"> 89825 </t>
  </si>
  <si>
    <t>TE, PVC, SERIE NORMAL, ESGOTO PREDIAL, DN 50 X 50 MM, JUNTA ELÁSTICA, FORNECIDO E INSTALADO EM PRUMADA DE ESGOTO SANITÁRIO OU VENTILAÇÃO. AF_12/2014</t>
  </si>
  <si>
    <t xml:space="preserve"> 89829 </t>
  </si>
  <si>
    <t>TE, PVC, SERIE NORMAL, ESGOTO PREDIAL, DN 75 X 75 MM, JUNTA ELÁSTICA, FORNECIDO E INSTALADO EM PRUMADA DE ESGOTO SANITÁRIO OU VENTILAÇÃO. AF_12/2014</t>
  </si>
  <si>
    <t xml:space="preserve"> RG70133 </t>
  </si>
  <si>
    <t xml:space="preserve">TE, PVC, SERIE NORMAL, ESGOTO PREDIAL, DN 75 X 50 MM, JUNTA ELÁSTICA, FORNECIDO E INSTALADO </t>
  </si>
  <si>
    <t xml:space="preserve"> 72295 </t>
  </si>
  <si>
    <t>CAP PVC ESGOTO 100MM (TAMPÃO) - FORNECIMENTO E INSTALAÇÃO</t>
  </si>
  <si>
    <t xml:space="preserve"> 86884 </t>
  </si>
  <si>
    <t>ENGATE FLEXÍVEL EM PLÁSTICO BRANCO, 1/2" X 30CM - FORNECIMENTO E INSTALAÇÃO. AF_12/2013</t>
  </si>
  <si>
    <t xml:space="preserve"> 86886 </t>
  </si>
  <si>
    <t>ENGATE FLEXÍVEL EM INOX, 1/2 X 30CM - FORNECIMENTO E INSTALAÇÃO. AF_12/2013</t>
  </si>
  <si>
    <t xml:space="preserve"> 89817 </t>
  </si>
  <si>
    <t>LUVA SIMPLES, PVC, SERIE NORMAL, ESGOTO PREDIAL, DN 75 MM, JUNTA ELÁSTICA, FORNECIDO E INSTALADO EM PRUMADA DE ESGOTO SANITÁRIO OU VENTILAÇÃO. AF_12/2014</t>
  </si>
  <si>
    <t xml:space="preserve"> RG70066 </t>
  </si>
  <si>
    <t>REDUÇÃO EXCÊNTRICA, PVC, DN 100 X 50 MM, FORNECIDO E INSTALADO</t>
  </si>
  <si>
    <t xml:space="preserve"> RG70137 </t>
  </si>
  <si>
    <t>REDUÇÃO EXCÊNTRICA, PVC, DN 75 X 50 MM, FORNECIDO E INSTALADO</t>
  </si>
  <si>
    <t xml:space="preserve"> RG70138 </t>
  </si>
  <si>
    <t xml:space="preserve">TERMINAL DE VENTILAÇÃO 50 MM - FORNECIMENTO E INSTALAÇÃO. </t>
  </si>
  <si>
    <t>HIDRANTE</t>
  </si>
  <si>
    <t xml:space="preserve"> 92357 </t>
  </si>
  <si>
    <t>TÊ, EM FERRO GALVANIZADO, DN 65 (2 1/2</t>
  </si>
  <si>
    <t xml:space="preserve"> RG70142 </t>
  </si>
  <si>
    <t>ABRIGO PARA HIDRANTE, 70X50X25CM, COM REGISTRO GLOBO ANGULAR 45º 2.1/2", ADAPTADOR STORZ 2.1/2", 2 MANGUEIRAS DE INCÊNDIO 15M, REDUÇÃO 2.1/2X1.1/2" E ESGUICHO EM LATÃO 1.1/2" - FORNECIMENTO E INSTALAÇÃO</t>
  </si>
  <si>
    <t xml:space="preserve"> 92377 </t>
  </si>
  <si>
    <t>NIPLE, EM FERRO GALVANIZADO, DN 65 (2 1/2</t>
  </si>
  <si>
    <t xml:space="preserve"> 92367 </t>
  </si>
  <si>
    <t>TUBO DE AÇO GALVANIZADO COM COSTURA, CLASSE MÉDIA, DN 65 (2 1/2"), CONEXÃO ROSQUEADA, INSTALADO EM REDE DE ALIMENTAÇÃO PARA HIDRANTE - FORNECIMENTO E INSTALAÇÃO. AF_12/2015</t>
  </si>
  <si>
    <t xml:space="preserve"> 92378 </t>
  </si>
  <si>
    <t>LUVA, EM FERRO GALVANIZADO, DN 65 (2 1/2"), CONEXÃO ROSQUEADA, INSTALADO EM REDE DE ALIMENTAÇÃO PARA HIDRANTE - FORNECIMENTO E INSTALAÇÃO. AF_12/2015</t>
  </si>
  <si>
    <t xml:space="preserve"> 92896 </t>
  </si>
  <si>
    <t>UNIÃO, EM FERRO GALVANIZADO, DN 65 (2 1/2"), CONEXÃO ROSQUEADA, INSTALADO EM REDE DE ALIMENTAÇÃO PARA HIDRANTE - FORNECIMENTO E INSTALAÇÃO. AF_12/2015</t>
  </si>
  <si>
    <t xml:space="preserve"> RG70140 </t>
  </si>
  <si>
    <t>MANÔMETRO 2.1/2"</t>
  </si>
  <si>
    <t xml:space="preserve"> RG70141 </t>
  </si>
  <si>
    <t>MANOVACUÔMETRO 2.1/2"</t>
  </si>
  <si>
    <t xml:space="preserve"> MT00058 </t>
  </si>
  <si>
    <t>FILTRO PARA CAVALETE LR-12 (ATÉ 12M³/H)</t>
  </si>
  <si>
    <t>ÁGUA FRIA - APARELHO</t>
  </si>
  <si>
    <t xml:space="preserve"> RG70124 </t>
  </si>
  <si>
    <t>CHUVEIRO 25MM X 1/2",  FORNECIMENTO E INSTALACAO</t>
  </si>
  <si>
    <t xml:space="preserve"> RG70125 </t>
  </si>
  <si>
    <t>CHUVEIRO 25MM X 3/4",  FORNECIMENTO E INSTALACAO</t>
  </si>
  <si>
    <t xml:space="preserve"> RG70126 </t>
  </si>
  <si>
    <t>DUCHA HIGIÊNICA 25MM - 3/4", FORNECIMENTO E INSTALACAO</t>
  </si>
  <si>
    <t xml:space="preserve"> RG70127 </t>
  </si>
  <si>
    <t>DUCHA HIGIÊNICA 25MM - 1/2", FORNECIMENTO E INSTALACAO</t>
  </si>
  <si>
    <t xml:space="preserve"> RG70071 </t>
  </si>
  <si>
    <t>TORNEIRA DE PIA DE COZINHA 25MM - 3/4</t>
  </si>
  <si>
    <t xml:space="preserve"> RG70072 </t>
  </si>
  <si>
    <t>TORNEIRA DE PIA DE DESPEJO 25MM - 3/4</t>
  </si>
  <si>
    <t xml:space="preserve"> RG70073 </t>
  </si>
  <si>
    <t>TORNEIRA CROMADA DE MESA, 25MM - 1/2</t>
  </si>
  <si>
    <t xml:space="preserve"> 86914 </t>
  </si>
  <si>
    <t>TORNEIRA DE TANQUE DE LAVAR 25MMX 3/4"</t>
  </si>
  <si>
    <t xml:space="preserve"> RG70128 </t>
  </si>
  <si>
    <t>TORNEIRA DE JARDIM 25MM X 3/4" - FORNECIMENTO E INSTALAÇÃO.</t>
  </si>
  <si>
    <t xml:space="preserve"> RG70129 </t>
  </si>
  <si>
    <t>TORNEIRA DE LIMPEZA 25MM X 3/4" - FORNECIMENTO E INSTALAÇÃO.</t>
  </si>
  <si>
    <t xml:space="preserve"> 86932 </t>
  </si>
  <si>
    <t>VASO SANITÁRIO SIFONADO COM CAIXA ACOPLADA LOUÇA BRANCA - PADRÃO MÉDIO, INCLUSO ENGATE FLEXÍVEL EM METAL CROMADO, 1/2 X 40CM - FORNECIMENTO E INSTALAÇÃO. AF_12/2013</t>
  </si>
  <si>
    <t xml:space="preserve"> RG70134 </t>
  </si>
  <si>
    <t>BEBEDOURO 25MMX 1/2" - FORNECIMENTO E INSTALAÇÃO.</t>
  </si>
  <si>
    <t xml:space="preserve"> RG70135 </t>
  </si>
  <si>
    <t>BOMBA DE ACORDO AOS CÁLCULOS ESPECÍFICOS 2"</t>
  </si>
  <si>
    <t xml:space="preserve"> RG70136 </t>
  </si>
  <si>
    <t>BOMBAS SCHNEIDER BC-21 R 1.1/2 7.5 CV - FORNECIMENTO E INSTALAÇÃO</t>
  </si>
  <si>
    <t xml:space="preserve"> MT00034 </t>
  </si>
  <si>
    <t>EXPURGO COM VÁLVULA DE DESCARGA 40MM - 1 1/2"</t>
  </si>
  <si>
    <t xml:space="preserve"> MT00045 </t>
  </si>
  <si>
    <t>EXPURGO HIDRONOX 70X55 CM</t>
  </si>
  <si>
    <t>INCÊNDIO – EQUIPAMENTOS E SINALIZAÇÕES ADICIONAIS</t>
  </si>
  <si>
    <t xml:space="preserve"> RG70083 </t>
  </si>
  <si>
    <t>EXTINTOR INCENDIO TP ABC 6KG - FORNECIMENTO E INSTALACAO</t>
  </si>
  <si>
    <t xml:space="preserve"> RG70084 </t>
  </si>
  <si>
    <t>PONTO ILUMINAÇÃO EMERGÊNCIA (LUMINÁRIA)</t>
  </si>
  <si>
    <t xml:space="preserve"> RG70085 </t>
  </si>
  <si>
    <t>PLACA FOTOLUMINESCENTE (EQUIPAMENTOS) - FORNECIMENTO E COLOCACAO</t>
  </si>
  <si>
    <t xml:space="preserve"> RG70086 </t>
  </si>
  <si>
    <t>PLACA FOTOLUMINESCENTE (ORIENTAÇÃO E SALVAMENTO) - FORNECIMENTO E COLOCACAO</t>
  </si>
  <si>
    <t xml:space="preserve"> RG70087 </t>
  </si>
  <si>
    <t>PLACA FOTOLUMINESCENTE (PROIBIÇÃO E ALERTA) - FORNECIMENTO E COLOCACAO</t>
  </si>
  <si>
    <t xml:space="preserve"> RG70088 </t>
  </si>
  <si>
    <t>PLACA FOTOLUMINESCENTE (MENSAGENS ESCRITAS) - FORNECIMENTO E COLOCACAO</t>
  </si>
  <si>
    <t xml:space="preserve"> MT00046 </t>
  </si>
  <si>
    <t>ACIONADOR MANUAL SISTEMA DE DETECÇÃO E ALARME</t>
  </si>
  <si>
    <t xml:space="preserve"> MT00047 </t>
  </si>
  <si>
    <t>AVISADOR SONORO E VISUAL (COM SIRENE)</t>
  </si>
  <si>
    <t xml:space="preserve"> MT00052 </t>
  </si>
  <si>
    <t>DETECTOR DE FUMAÇA PONTUAL</t>
  </si>
  <si>
    <t xml:space="preserve"> MT00053 </t>
  </si>
  <si>
    <t>ACIONADOR MANUAL DE BOMBA DE INCÊNDIO</t>
  </si>
  <si>
    <t xml:space="preserve"> MT00054 </t>
  </si>
  <si>
    <t>DETECTOR DE CALOR LINEAR ENTRE FORRO</t>
  </si>
  <si>
    <t xml:space="preserve"> MT00059 </t>
  </si>
  <si>
    <t>CENTRAL DE DETECÇÃO E ALARME</t>
  </si>
  <si>
    <t>COMPOSIÇÃO</t>
  </si>
  <si>
    <t xml:space="preserve">RG70008 </t>
  </si>
  <si>
    <t xml:space="preserve">RG70158 </t>
  </si>
  <si>
    <t xml:space="preserve">RG70014 </t>
  </si>
  <si>
    <t>VALOR ABSOLUTO PREVISTO</t>
  </si>
  <si>
    <t>CRONOGRAMA FISICO FINANCEIRO</t>
  </si>
  <si>
    <t>TOTAL</t>
  </si>
  <si>
    <t>%</t>
  </si>
  <si>
    <t>TOTAL ACUMULADO</t>
  </si>
  <si>
    <t>ESTRUTURA METÁLICA E COBERTURA</t>
  </si>
  <si>
    <t>13.1</t>
  </si>
  <si>
    <t>13.2</t>
  </si>
  <si>
    <t>13.3</t>
  </si>
  <si>
    <t>13.4</t>
  </si>
  <si>
    <t>13.5</t>
  </si>
  <si>
    <t>TOTAL PARCIAL</t>
  </si>
  <si>
    <t>PERCENTAGEM PARCIAL (%)</t>
  </si>
  <si>
    <t>TOTAL ACUMULADO (R$)</t>
  </si>
  <si>
    <t>PERCENTAGEM ACUMULADO (%)</t>
  </si>
  <si>
    <t>INSTALAÇÕES HIDRAULICAS</t>
  </si>
  <si>
    <t xml:space="preserve">BDI </t>
  </si>
  <si>
    <t xml:space="preserve">COMPOSIÇÃO DO BDI </t>
  </si>
  <si>
    <t>COMPOSIÇÃO DO BDI (BONIFICAÇÕES E DESPESAS INDIRETAS) - EQUIPAMENTOS</t>
  </si>
  <si>
    <t>1) ADMINISTRAÇÃO CENTRAL - (AC%)</t>
  </si>
  <si>
    <t>Adm. Central, Seguros e Garantias, Riscos</t>
  </si>
  <si>
    <t>Despesas Financeiras</t>
  </si>
  <si>
    <t>Lucro/Remuneração</t>
  </si>
  <si>
    <t>Impostos (com desoneração)</t>
  </si>
  <si>
    <t xml:space="preserve">2) SEGUROS E GARANTIAS </t>
  </si>
  <si>
    <t>Impostos (sem desoneração)</t>
  </si>
  <si>
    <t>3) RISCOS</t>
  </si>
  <si>
    <t>4) ENCARGOS FINANCEIROS - (EF%)</t>
  </si>
  <si>
    <t xml:space="preserve">5) LUCRO/REMUNERAÇÃO </t>
  </si>
  <si>
    <t xml:space="preserve">6) IMPOSTOS </t>
  </si>
  <si>
    <t>ISS - Variação de 2% a 5% - Justificado pela Legislação Tributária Municipal com apresentação da base de cálculo da alíquota</t>
  </si>
  <si>
    <t>COFINS=</t>
  </si>
  <si>
    <t>PIS=</t>
  </si>
  <si>
    <t>ISS=</t>
  </si>
  <si>
    <t>CPRB=</t>
  </si>
  <si>
    <t>BDI =</t>
  </si>
  <si>
    <t>FAIXA PREFERENCIAL</t>
  </si>
  <si>
    <t>COMPOSIÇÃO DO BDI (BONIFICAÇÕES E DESPESAS INDIRETAS) - SERVIÇOS</t>
  </si>
  <si>
    <t>BDI EQUIPAMENTOS</t>
  </si>
  <si>
    <t>TOTAL GERAL SERVIÇOS SEM BDI:</t>
  </si>
  <si>
    <t>TOTAL GERAL SERVIÇOS COM BDI:</t>
  </si>
  <si>
    <t>TOTAL GERAL EQUIPAMENTOSSEM BDI:</t>
  </si>
  <si>
    <t>TOTAL GERAL EQUIPAMENTOS COM BDI:</t>
  </si>
  <si>
    <t>TOTAL GERAL OBRA COM BDI:</t>
  </si>
  <si>
    <t>Transformador de separação a seco, conf. normas NBR e
IEC742/IEC61558-215 montado em caixa isolação IP23, material
isolante classe H sendo potência 10kVA para 60 Hz c/ tensão
primária 220V e secundária 220V. Deve incorporar 1 termistor PTC
120°C montado em base com borne para transformador e ligação
para supervisão da temperatura</t>
  </si>
  <si>
    <t>DSI Dispositivo Supervisor de isolamento e DST Dispositivo
Supervisor do Transformador (carga e temperatura), Tensão de
alimentação e da rede = CA 70...264V, 42... 460Hz. Em
conformidade com a NBR13534 e IEC61557-8. Medição de fugas
em CA e CC, com resistência interna 240kohm, tensão de medição 12V e corrente de medição 50uA.</t>
  </si>
  <si>
    <t>Transformador de corrente 80A/5A, em conformidade e compatibilidade em todas as funções do  DSI e NBR 13534</t>
  </si>
  <si>
    <t>Transformador de corrente com corrente secundaria em mA, em conformidade e compatibilidade em todas as funções do  DSI e NBR 13534</t>
  </si>
  <si>
    <t>Anunciador de alarme e teste,  em conformidade e compatibilidade em todas as funções do  DSI e NBR 13534. Deve conter Luz verde, para indicar operação normal, Luz amarela, acionada quando a resistência de isolamento atingir o seu valor mínimo ajustado. Essa luz deve apagar quando a falha for localizada e eliminada e Alarme audível que dispara quando a luz amarela é acionada.</t>
  </si>
  <si>
    <t>Anunciador de alarme e teste, para posto de enfermagem, com reconhecimento de leito e localização da fulga,  em conformidade e compatibilidade em todas as funções do  DSI e NBR 13534. Deve conter Luz verde, para indicar operação normal, Luz amarela, acionada quando a resistência de isolamento atingir o seu valor mínimo ajustado. Essa luz deve apagar quando a falha for localizada e eliminada e Alarme audível que dispara quando a luz amarela é acionada.</t>
  </si>
  <si>
    <t xml:space="preserve">Quadro de supervisão e proteção para QD-4PAV-E-01-IT1/2/3/4/5/6/7/8,  de embutir com porta, fechadura com chave, 54 módulos.  Material em chapa de aço, nas cores branco titânio e cinza metálico;  isolamento total classe II (ABNT NBR  IRC 60439-3); grau de proteção ip40 (ABNT NBR  IRC 60529) e IK09 contra impactos mecânicos; temperatura de utilização: -25°C a +60° C; resistência ao fogo 650°C . Dimensões (AxLxP mm) 660 x 486 x 107 / 630 x 456 x 86 (embutido);  Com 1 disj bip 63A, 10 disj bip 16A. </t>
  </si>
  <si>
    <t>SPDA</t>
  </si>
  <si>
    <t>CORDOALHA DE CABO NU # 50mm²</t>
  </si>
  <si>
    <t>CORDOALHA DE CABO NU # 35mm²</t>
  </si>
  <si>
    <t>CONECTOR MECÂNICO PARA CABO # 35mm²</t>
  </si>
  <si>
    <t>ELETRODUTO PVC  1"</t>
  </si>
  <si>
    <t>CAPTOR FRANKLIN COM HASTE 8M, COM SUPORTE DE ELEVAÇÃO DE 4,5 METROS ATÉ O PLANO DE REFERENCIA, ESTAI, CABOS DE AÇO, SINALIZADOR DE OBSTÁCULOS E DEMAIS ACESSÓRIOS.</t>
  </si>
  <si>
    <t>Mini captor do tipo terminal aéreo</t>
  </si>
  <si>
    <t>HASTE COPPERWELD 5/8"x2,40m</t>
  </si>
  <si>
    <t>CAIXA DE MEDIÇÃO DO ATERRAMENTO PADRÃO CBMG</t>
  </si>
  <si>
    <t>ABRAÇADEIRA GALVª TIPO GOTA PARA TUBO Ø 1"</t>
  </si>
  <si>
    <t>ISOLADOR REFORÇADO PARA CORDOALHA 35mm2</t>
  </si>
  <si>
    <t>CABO ÓPTICO MM 50/125 COM 6 FIBRAS INDOOR/OUTDOOR</t>
  </si>
  <si>
    <t>CORDÃO ÓPTICO DUPLEX MM 50/125 2,00mts. com conector LC/LC</t>
  </si>
  <si>
    <t xml:space="preserve">KIT A270 ÓPTICO DUPLEX MM 50/125 com conector LC </t>
  </si>
  <si>
    <t>Cabo PP 3x2,5 mm²</t>
  </si>
  <si>
    <t>Cordão torcido 2x2,5 mm² (VM/PT)</t>
  </si>
  <si>
    <t>Conector Canon XLR 3 pinos macho</t>
  </si>
  <si>
    <t>Rack 25 U, 19", para piso</t>
  </si>
  <si>
    <t>CATV 3ª e 4ª pavimento</t>
  </si>
  <si>
    <t>Cabo Coaxial RGC-6 com 67% 75Ohms</t>
  </si>
  <si>
    <t>Tomada Blindada "T" 20 DB 1 GHz Solder Back - PQTT - 1020B</t>
  </si>
  <si>
    <t>Conjunto de Tomada para Antena Televisão Para Cabo Coaxial RGC-6 Com Placa Branca</t>
  </si>
  <si>
    <t>Conector RG6 de compressão</t>
  </si>
  <si>
    <t>Suspensão vertical, para eletrocalha 300x50mm</t>
  </si>
  <si>
    <t>Caixa de passagem de embutir em chapa de aço, especial, com as dimensões necessárias conforme sistema de chamada de enfermagem no leito com áudio.</t>
  </si>
  <si>
    <t>Caixa em chapa 18 esmaltada 2x4".</t>
  </si>
  <si>
    <t>CODIGO</t>
  </si>
  <si>
    <t>CONECTOR MECÂNICO PARA CABO # 50mm²</t>
  </si>
  <si>
    <t>SONORIZAÇÃO</t>
  </si>
  <si>
    <t>INFRA ESTRUTURA SISTEMAS ESPECIAIS</t>
  </si>
  <si>
    <t>Software de Configuração e Gateway, PC Console e Relatórios Gerenciais</t>
  </si>
  <si>
    <t>Mão de Obra para instalação</t>
  </si>
  <si>
    <t>Cabo UTP CAT6 cinza</t>
  </si>
  <si>
    <t>unid</t>
  </si>
  <si>
    <t>m</t>
  </si>
  <si>
    <t>TOTAL GERAL INFRA</t>
  </si>
  <si>
    <t>INSTALAÇÕES ESGOTO</t>
  </si>
  <si>
    <t>COMBATE A INCENDIO</t>
  </si>
  <si>
    <t>IT MEDICO</t>
  </si>
  <si>
    <t>759,09</t>
  </si>
  <si>
    <t xml:space="preserve"> 92768 </t>
  </si>
  <si>
    <t>ARMAÇÃO DE LAJE DE UMA ESTRUTURA CONVENCIONAL DE CONCRETO ARMADO EM UM EDIFÍCIO DE MÚLTIPLOS PAVIMENTOS UTILIZANDO AÇO CA-60 DE 5.0 MM - MONTAGEM. AF_12/2015_P</t>
  </si>
  <si>
    <t>58,0</t>
  </si>
  <si>
    <t xml:space="preserve"> 92769 </t>
  </si>
  <si>
    <t>ARMAÇÃO DE LAJE DE UMA ESTRUTURA CONVENCIONAL DE CONCRETO ARMADO EM UM EDIFÍCIO DE MÚLTIPLOS PAVIMENTOS UTILIZANDO AÇO CA-50 DE 6.3 MM - MONTAGEM. AF_12/2015_P</t>
  </si>
  <si>
    <t>124,0</t>
  </si>
  <si>
    <t xml:space="preserve"> 92770 </t>
  </si>
  <si>
    <t>ARMAÇÃO DE LAJE DE UMA ESTRUTURA CONVENCIONAL DE CONCRETO ARMADO EM UM EDIFÍCIO DE MÚLTIPLOS PAVIMENTOS UTILIZANDO AÇO CA-50 DE 8.0 MM - MONTAGEM. AF_12/2015_P</t>
  </si>
  <si>
    <t>453,0</t>
  </si>
  <si>
    <t xml:space="preserve"> 92787 </t>
  </si>
  <si>
    <t>1154,0</t>
  </si>
  <si>
    <t xml:space="preserve"> 92788 </t>
  </si>
  <si>
    <t>934,0</t>
  </si>
  <si>
    <t>79,75</t>
  </si>
  <si>
    <t>41,0</t>
  </si>
  <si>
    <t xml:space="preserve"> 92760 </t>
  </si>
  <si>
    <t>473,0</t>
  </si>
  <si>
    <t>615,0</t>
  </si>
  <si>
    <t>244,0</t>
  </si>
  <si>
    <t>2,04</t>
  </si>
  <si>
    <t>148,1</t>
  </si>
  <si>
    <t>1731,56</t>
  </si>
  <si>
    <t>211,99</t>
  </si>
  <si>
    <t xml:space="preserve"> RG70174 </t>
  </si>
  <si>
    <t>TELHAMENTO COM TELHA METÁLICA TERMOACÚSTICA,  INCLUSO IÇAMENTO. AF_06/2016</t>
  </si>
  <si>
    <t>362,2</t>
  </si>
  <si>
    <t xml:space="preserve"> 74098/001 </t>
  </si>
  <si>
    <t>RUFO EM CONCRETO ARMADO, LARGURA 40CM, ESPESSURA 3CM</t>
  </si>
  <si>
    <t>167,02</t>
  </si>
  <si>
    <t xml:space="preserve"> RG710011 </t>
  </si>
  <si>
    <t>38,43</t>
  </si>
  <si>
    <t xml:space="preserve"> RG70159 </t>
  </si>
  <si>
    <t>RUFO EM CHAPA DE ACO GALVANIZADO N.22, DESENVOLVIMENTO 50CM</t>
  </si>
  <si>
    <t>48,66</t>
  </si>
  <si>
    <t xml:space="preserve"> RG70160 </t>
  </si>
  <si>
    <t>CALHA EM CHAPA DE ACO GALVANIZADO N.22, DESENVOLVIMENTO 100CM</t>
  </si>
  <si>
    <t>57,33</t>
  </si>
  <si>
    <t xml:space="preserve"> 6067 </t>
  </si>
  <si>
    <t>PINTURA ESMALTE BRILHANTE (2 DEMAOS) SOBRE SUPERFICIE METALICA, INCLUSIVE PROTECAO COM ZARCAO (1 DEMAO)</t>
  </si>
  <si>
    <t>1154,28</t>
  </si>
  <si>
    <t xml:space="preserve"> RG70161 </t>
  </si>
  <si>
    <t>846,0</t>
  </si>
  <si>
    <t xml:space="preserve"> 90838 </t>
  </si>
  <si>
    <t xml:space="preserve"> RG70162 </t>
  </si>
  <si>
    <t>146,21</t>
  </si>
  <si>
    <t xml:space="preserve"> RG70163 </t>
  </si>
  <si>
    <t>87,43</t>
  </si>
  <si>
    <t xml:space="preserve"> RG70164 </t>
  </si>
  <si>
    <t>1,6</t>
  </si>
  <si>
    <t xml:space="preserve"> RG70165 </t>
  </si>
  <si>
    <t>28,75</t>
  </si>
  <si>
    <t xml:space="preserve"> RG70166 </t>
  </si>
  <si>
    <t>50,79</t>
  </si>
  <si>
    <t xml:space="preserve"> RG70167 </t>
  </si>
  <si>
    <t>DIVISÓRIA EM GRANITO BRANCO SIENA, ASSENTADO COM ARGAMASSA TRACO 1:4 (CIMENTO E AREIA), ARREMATE COM CIMENTO BRANCO, EXCLUSIVE FERRAGENS</t>
  </si>
  <si>
    <t>63,9</t>
  </si>
  <si>
    <t xml:space="preserve"> 88497 </t>
  </si>
  <si>
    <t>APLICAÇÃO E LIXAMENTO DE MASSA LÁTEX EM PAREDES, DUAS DEMÃOS. AF_06/2014</t>
  </si>
  <si>
    <t>6210,26</t>
  </si>
  <si>
    <t xml:space="preserve"> 88494 </t>
  </si>
  <si>
    <t>APLICAÇÃO E LIXAMENTO DE MASSA LÁTEX EM TETO, UMA DEMÃO. AF_06/2014</t>
  </si>
  <si>
    <t>221,99</t>
  </si>
  <si>
    <t xml:space="preserve"> RG70033 </t>
  </si>
  <si>
    <t>534,76</t>
  </si>
  <si>
    <t xml:space="preserve"> RG70035 </t>
  </si>
  <si>
    <t>4776,62</t>
  </si>
  <si>
    <t xml:space="preserve"> 88489 </t>
  </si>
  <si>
    <t>APLICAÇÃO MANUAL DE PINTURA COM TINTA LÁTEX ACRÍLICA EM PAREDES, DUAS DEMÃOS. AF_06/2014</t>
  </si>
  <si>
    <t>43,17</t>
  </si>
  <si>
    <t xml:space="preserve"> 88485 </t>
  </si>
  <si>
    <t>APLICAÇÃO DE FUNDO SELADOR ACRÍLICO EM PAREDES, UMA DEMÃO. AF_06/2014</t>
  </si>
  <si>
    <t>5311,38</t>
  </si>
  <si>
    <t xml:space="preserve"> RG70168 </t>
  </si>
  <si>
    <t>2078,05</t>
  </si>
  <si>
    <t xml:space="preserve"> RG70101 </t>
  </si>
  <si>
    <t xml:space="preserve"> RG70102 </t>
  </si>
  <si>
    <t xml:space="preserve"> RG70103 </t>
  </si>
  <si>
    <t xml:space="preserve"> RG70104 </t>
  </si>
  <si>
    <t xml:space="preserve"> RG70105 </t>
  </si>
  <si>
    <t xml:space="preserve"> RG70107 </t>
  </si>
  <si>
    <t xml:space="preserve"> RG70108 </t>
  </si>
  <si>
    <t xml:space="preserve"> RG70109 </t>
  </si>
  <si>
    <t xml:space="preserve"> RG70110 </t>
  </si>
  <si>
    <t xml:space="preserve"> RG70111 </t>
  </si>
  <si>
    <t xml:space="preserve"> RG70112 </t>
  </si>
  <si>
    <t xml:space="preserve"> RG70113 </t>
  </si>
  <si>
    <t xml:space="preserve"> RG70114 </t>
  </si>
  <si>
    <t xml:space="preserve"> RG70115 </t>
  </si>
  <si>
    <t xml:space="preserve"> RG70116 </t>
  </si>
  <si>
    <t xml:space="preserve"> RG70117 </t>
  </si>
  <si>
    <t xml:space="preserve"> RG70118 </t>
  </si>
  <si>
    <t xml:space="preserve"> RG70119 </t>
  </si>
  <si>
    <t xml:space="preserve"> SETOP BAN-DOB-001 </t>
  </si>
  <si>
    <t xml:space="preserve"> RG70172 </t>
  </si>
  <si>
    <t>37,0</t>
  </si>
  <si>
    <t xml:space="preserve"> SETOP - ACE-PAP-020 </t>
  </si>
  <si>
    <t xml:space="preserve"> SETOP - ACE-SAB-025 </t>
  </si>
  <si>
    <t xml:space="preserve"> SETOP -  ACE-CAB-015 </t>
  </si>
  <si>
    <t xml:space="preserve"> MT00245 </t>
  </si>
  <si>
    <t xml:space="preserve"> SUDECAP - 21.40.02 </t>
  </si>
  <si>
    <t>42,0</t>
  </si>
  <si>
    <t xml:space="preserve"> SETOP - LOU-TAN-005 </t>
  </si>
  <si>
    <t xml:space="preserve"> SETOP - ACE-BAR-015 </t>
  </si>
  <si>
    <t>53,0</t>
  </si>
  <si>
    <t xml:space="preserve"> SETOP - ACE-BAR-035 </t>
  </si>
  <si>
    <t xml:space="preserve"> SETOP - ACE-BAR-030 </t>
  </si>
  <si>
    <t xml:space="preserve"> SETOP - ACE-BAR-025 </t>
  </si>
  <si>
    <t xml:space="preserve"> SUDECAP - 10.24.01 </t>
  </si>
  <si>
    <t xml:space="preserve"> RG70173 </t>
  </si>
  <si>
    <t>2,56</t>
  </si>
  <si>
    <t xml:space="preserve"> RG70171 </t>
  </si>
  <si>
    <t>CHILLER CARRIER Compressor Parafuso de alto desempenho Condensação à Ar 124,5TR Nominais -  Tensão: 220 V - Protocolos BACNET - Serpentinas especiais MicroChannel com pintura anti-corrosão E-COAT - Banco de Capacitores - Treinamento em fábrica para duas pessoas - Recuperador de Calor conforme seleção - Válvula de Sucção Ref. Carrier, Modelo 30 GXE 132 22 6 R</t>
  </si>
  <si>
    <t>BOMBA centrífuga Vazão: 56 m3/h/ pressão 30mca /motor 10CV</t>
  </si>
  <si>
    <t>BOMBA centrífuga Vazão: 12 m3/h/ pressão 6mca /motor 0.5CV</t>
  </si>
  <si>
    <t>FAN COIL MODULAR - CAPACIDADE 06 TR, VAZÃO: 3960 M³/H, P. EST.: 152 MMCA, COM MÓDULOS VENTILADOR, TROCADOR, UMIDIFICAÇÃO, AQUECIMENTO, MISTURADOR, FILTRO GROSSO E FINO, FILTRO ABSOLUTO, MÓDULO DE PASSAGEM, REF. TROX TKZ43</t>
  </si>
  <si>
    <t>FAN COIL MODULAR - CAPACIDADE 05 TR, VAZÃO: 3125 M³/H, P. EST.: 152 MMCA, COM MÓDULOS VENTILADOR, TROCADOR, UMIDIFICAÇÃO, AQUECIMENTO, MISTURADOR, FILTRO GROSSO E FINO, FILTRO ABSOLUTO, MÓDULO DE PASSAGEM, REF. TROX TKZ31</t>
  </si>
  <si>
    <t>FAN COIL MODULAR - CAPACIDADE 05 TR, VAZÃO: 2730 M³/H, P. EST.: 100 MMCA, COM MÓDULOS DE MISTURA, VENTILADOR E TROCADOR, CAIXA DE UMIDIFICAÇÃO EMBUTIDA NO MÓDULO TROCADOR, RESISTÊNCIA DE AQUECIMENTO ATRELADO A SERPENTINA DE RESFRIAMENTO, REF. TROX ICV05</t>
  </si>
  <si>
    <t>FAN COIL MODULAR - CAPACIDADE 10 TR, VAZÃO: 6810 M³/H, P. EST.: 80 MMCA, COM MÓDULOS DE MISTURA, VENTILADOR E TROCADOR, CAIXA DE UMIDIFICAÇÃO EMBUTIDA NO MÓDULO TROCADOR, RESISTÊNCIA DE AQUECIMENTO ATRELADO A SERPENTINA DE RESFRIAMENTO, REF. TROX ICV10</t>
  </si>
  <si>
    <t>FAN COIL MODULAR - CAPACIDADE 09 TR, VAZÃO: 6120 M³/H, P. EST.: 70 MMCA, COM MÓDULOS DE MISTURA, VENTILADOR E TROCADOR, CAIXA DE UMIDIFICAÇÃO EMBUTIDA NO MÓDULO TROCADOR, RESISTÊNCIA DE AQUECIMENTO ATRELADO A SERPENTINA DE RESFRIAMENTO, REF. TROX ICV09</t>
  </si>
  <si>
    <t>FAN COIL MODULAR - CAPACIDADE 15 TR, VAZÃO: 8230 M³/H, P. EST.: 95 MMCA, COM MÓDULOS DE MISTURA, VENTILADOR E TROCADOR, CAIXA DE UMIDIFICAÇÃO EMBUTIDA NO MÓDULO TROCADOR, RESISTÊNCIA DE AQUECIMENTO ATRELADO A SERPENTINA DE RESFRIAMENTO, REF. TROX ICV15</t>
  </si>
  <si>
    <t>FAN COIL MODULAR - CAPACIDADE 04 TR, VAZÃO: 2200 M³/H, P. EST.: 110 MMCA, COM MÓDULOS DE MISTURA, VENTILADOR E TROCADOR, CAIXA DE UMIDIFICAÇÃO EMBUTIDA NO MÓDULO TROCADOR, RESISTÊNCIA DE AQUECIMENTO ATRELADO A SERPENTINA DE RESFRIAMENTO, REF. TROX ICV04</t>
  </si>
  <si>
    <t>FAN COIL MODULAR - CAPACIDADE 04 TR, VAZÃO: 2200 M³/H, P. EST.: 70 MMCA, COM MÓDULOS DE MISTURA, VENTILADOR E TROCADOR, CAIXA DE UMIDIFICAÇÃO EMBUTIDA NO MÓDULO TROCADOR, RESISTÊNCIA DE AQUECIMENTO ATRELADO A SERPENTINA DE RESFRIAMENTO, REF. TROX ICV04</t>
  </si>
  <si>
    <t xml:space="preserve">CAIXA DE FILTRAGEM COM FILTRO FINO F8, VAZÃO DE 2730M³/H, COM REQUADRO EM CHAPA DE AÇO GALVANIZADO COM PORTAS E GONZOS PARA RETIRADA RÁPIDA DE FILTROS </t>
  </si>
  <si>
    <t xml:space="preserve">CAIXA DE FILTRAGEM COM FILTRO FINO F8, VAZÃO DE 6810M³/H, COM REQUADRO EM CHAPA DE AÇO GALVANIZADO COM PORTAS E GONZOS PARA RETIRADA RÁPIDA DE FILTROS </t>
  </si>
  <si>
    <t xml:space="preserve">CAIXA DE FILTRAGEM COM FILTRO FINO F8, VAZÃO DE 6120M³/H, COM REQUADRO EM CHAPA DE AÇO GALVANIZADO COM PORTAS E GONZOS PARA RETIRADA RÁPIDA DE FILTROS </t>
  </si>
  <si>
    <t>CAIXA DE FILTRAGEM COM FILTRO FINO F8, VAZÃO DE 8230M³/H, COM REQUADRO EM CHAPA DE AÇO GALVANIZADO COM PORTAS E GONZOS PARA RETIRADA RÁPIDA DE FILTROS</t>
  </si>
  <si>
    <t xml:space="preserve">CAIXA DE FILTRAGEM COM FILTRO FINO F8, VAZÃO DE 2200M³/H, COM REQUADRO EM CHAPA DE AÇO GALVANIZADO COM PORTAS E GONZOS PARA RETIRADA RÁPIDA DE FILTROS </t>
  </si>
  <si>
    <t>VENTILADOR CENTRÍFUGO DE SIMPLES ASPIRAÇÃO SIROCCO 250 m³/h, 30 mmCa, motor de 0,5 cv/ 1 F/ 220 v 60Hz, ref: Berlineluft</t>
  </si>
  <si>
    <t>VENTILADOR CENTRÍFUGO DE SIMPLES ASPIRAÇÃO SIROCCO 200 m³/h, 20 mmCa, motor de 0,5 cv/ 1 F/ 220 v 60Hz, ref: Berlineluft</t>
  </si>
  <si>
    <t>VENTILADOR CENTRÍFUGO DE SIMPLES ASPIRAÇÃO SIROCCO 300 m³/h, 25 mmCa, motor de 0,75 cv/ 1 F/ 220 v 60Hz, ref: Berlineluft</t>
  </si>
  <si>
    <t>VENTILADOR CENTRÍFUGO DE SIMPLES ASPIRAÇÃO SIROCCO 800 m³/h, 30 mmCa, motor de 1,0 cv/ 1 F/ 220 v 60Hz, ref: Berlineluft</t>
  </si>
  <si>
    <t>DAMPER CORTA FOGO, REF: FK-A TROX 550x400</t>
  </si>
  <si>
    <t>DAMPER CORTA FOGO, REF: FK-A TROX 650X400</t>
  </si>
  <si>
    <t>DAMPER CORTA FOGO, REF: FK-A TROX 500x400</t>
  </si>
  <si>
    <t>DAMPER CORTA FOGO, REF: FK-A TROX 450x400</t>
  </si>
  <si>
    <t>DAMPER CORTA FOGO, REF: FK-A TROX 750x400</t>
  </si>
  <si>
    <t>DAMPER CORTA FOGO, REF: FK-A TROX 600x400</t>
  </si>
  <si>
    <t>DAMPER CORTA FOGO, REF: FK-A TROX 400x250</t>
  </si>
  <si>
    <t>DIFUSOR DE INSUFLAÇÃO FABR. TROX MOD. ADQ-1 COM REGISTRO DIMENSÕES DI - 15" x 15" VAZÃO INDICADA EM PLANTA</t>
  </si>
  <si>
    <t>DIFUSOR DE INSUFLAÇÃO FABR. TROX MOD. ADQ-1 COM REGISTRO DIMENSÕES DI - 12" x 12" VAZÃO INDICADA EM PLANTA</t>
  </si>
  <si>
    <t>DIFUSOR DE INSUFLAÇÃO FABR. TROX MOD. ADQ-1 COM REGISTRO DIMENSÕES DI - 9" x 9" VAZÃO INDICADA EM PLANTA</t>
  </si>
  <si>
    <t>DIFUSOR DE INSUFLAÇÃO FABR. TROX MOD. ADQ-1 COM REGISTRO DIMENSÕES DI - 6" x 6" VAZÃO INDICADA EM PLANTA</t>
  </si>
  <si>
    <t>DIFUSOR RETANGULAR TROX SERIE ADQ-4 DIMENSÕES 821 X 208 - VAZÃO INDICADA EM PLANTA</t>
  </si>
  <si>
    <t>DIFUSOR HOSPITALAR LINEAR - FAB. TROX MOD. ICLF - DIMENSÕES (3720X2060) VAZÕES INDICADA NA PLANTA</t>
  </si>
  <si>
    <t>DIFUSOR HOSPITALAR LINEAR - FAB. TROX MOD. ICLF - DIMENSÕES (4120X2660) VAZÕES INDICADA NA PLANTA</t>
  </si>
  <si>
    <t>DIFUSOR UNIDIRECIONAL - FARICAÇÃO TROX DIMENSÕES (900 X 600)</t>
  </si>
  <si>
    <t>DIFUSOR UNIDIRECIONAL - FARICAÇÃO TROX DIMENSÕES (1200 X 600)</t>
  </si>
  <si>
    <t xml:space="preserve">DIFUSOR TIPO CAIXA TERMINAL COM FILTRO ABSOLUTO REF. TROX ADQ- A - TAMANHO B </t>
  </si>
  <si>
    <t>DIFUSOR TIPO CAIXA TERMINAL COM FILTRO ABSOLUTO REF. TROX ADQ- A - TAMANHO A</t>
  </si>
  <si>
    <t>GRELHA DE RETORNO FABR. TROX MOD. VAT-DG DIMENSÕES 800x400 VAZÃO INDICADA EM PLANTA</t>
  </si>
  <si>
    <t>GRELHA DE RETORNO FABR. TROX MOD. VAT-DG DIMENSÕES 1200x400  VAZÃO INDICADA EM PLANTA</t>
  </si>
  <si>
    <t>GRELHA DE RETORNO FABR. TROX MOD. VAT-DG DIMENSÕES 600x300  VAZÃO INDICADA EM PLANTA</t>
  </si>
  <si>
    <t>GRELHA DE RETORNO FABR. TROX MOD. VAT-DG DIMENSÕES 300x200  VAZÃO INDICADA EM PLANTA</t>
  </si>
  <si>
    <t>GRELHA DE RETORNO FABR. TROX MOD. VAT-DG DIMENSÕES 300x300  VAZÃO INDICADA EM PLANTA (SALAS CIRÚRGICAS)</t>
  </si>
  <si>
    <t>GRELHA DE RETORNO FABR. TROX MOD. VAT-DG DIMENSÕES 300x200  VAZÃO INDICADA EM PLANTA (EXAUSTÃO SALAS CIRÚRGICAS)</t>
  </si>
  <si>
    <t>VENEZIANA AR EXTERIOR - FABR. TROX MOD. AWG - DIMENSÃO 600 x 500</t>
  </si>
  <si>
    <t>VENEZIANA AR EXTERIOR - FABR. TROX MOD. AWG - DIMENSÃO 600 x 400</t>
  </si>
  <si>
    <t>VENEZIANA DE PORTA - DIMENSÕES 300X200</t>
  </si>
  <si>
    <t>VENEZIANA DE PORTA - DIMENSÕES 200X200</t>
  </si>
  <si>
    <t>CHAPA DE AÇO GALVANIZADO # 26</t>
  </si>
  <si>
    <t>CHAPA DE AÇO GALVANIZADO # 24</t>
  </si>
  <si>
    <t>CHAPA DE AÇO GALVANIZADO # 22</t>
  </si>
  <si>
    <t>CHAPA DE AÇO GALVANIZADO # 20</t>
  </si>
  <si>
    <t>ISOLAMENTO - Manta de lã de vidro #38mm - fabricante Rockfibras</t>
  </si>
  <si>
    <t>DUTO FLEXÍVEL  Ø 4" - Rocktec</t>
  </si>
  <si>
    <t>PORTA DE INSPEÇÃO 250X120 - POWER MATIC</t>
  </si>
  <si>
    <t>PÇ</t>
  </si>
  <si>
    <t>PORTA DE INSPEÇÃO 450x250 - POWER MATIC</t>
  </si>
  <si>
    <t>TUBO ARMAFLEX, CLASSE R, Ø 5"</t>
  </si>
  <si>
    <t>TUBO ARMAFLEX, CLASSE R, Ø 3.1/2"</t>
  </si>
  <si>
    <t>TUBO ARMAFLEX, CLASSE R, Ø 3"</t>
  </si>
  <si>
    <t>TUBO ARMAFLEX, CLASSE R, Ø 2.1/2"</t>
  </si>
  <si>
    <t>TUBO ARMAFLEX, CLASSE R, Ø 2"</t>
  </si>
  <si>
    <t>TUBO ARMAFLEX, CLASSE R, Ø 1.1/2"</t>
  </si>
  <si>
    <t>TUBO ARMAFLEX, CLASSE R, Ø 1.1/4"</t>
  </si>
  <si>
    <t>TUBO ARMAFLEX, CLASSE R, Ø 1"</t>
  </si>
  <si>
    <t>TUBO ARMAFLEX, CLASSE R, Ø 3/4"</t>
  </si>
  <si>
    <t>TUBULAÇÃO EM AÇO CARBONO PRETO SCH40 C/C, BISELADO PARA SOLDA  NBR 5590 Ø 5"</t>
  </si>
  <si>
    <t>TUBULAÇÃO EM AÇO CARBONO PRETO SCH40 C/C, BISELADO PARA SOLDA  NBR 5590 Ø 3.1/2"</t>
  </si>
  <si>
    <t>TUBULAÇÃO EM AÇO CARBONO PRETO SCH40 C/C, BISELADO PARA SOLDA  NBR 5590 Ø 3"</t>
  </si>
  <si>
    <t>TUBULAÇÃO EM AÇO CARBONO PRETO SCH40 C/C, BISELADO PARA SOLDA  NBR 5590 Ø 2.1/2"</t>
  </si>
  <si>
    <t>TUBULAÇÃO EM AÇO CARBONO GALVANIZADO SCH40 C/C, COM ROSCA BSP  NBR 5590 Ø 2"</t>
  </si>
  <si>
    <t>TUBULAÇÃO EM AÇO CARBONO GALVANIZADO SCH40 C/C, COM ROSCA BSP  NBR 5590 Ø 1.1/2"</t>
  </si>
  <si>
    <t>TUBULAÇÃO EM AÇO CARBONO GALVANIZADO SCH40 C/C, COM ROSCA BSP  NBR 5590 Ø 1.1/4"</t>
  </si>
  <si>
    <t>TUBULAÇÃO EM AÇO CARBONO GALVANIZADO SCH40 C/C, COM ROSCA BSP  NBR 5590 Ø 1"</t>
  </si>
  <si>
    <t>TUBULAÇÃO EM AÇO CARBONO GALVANIZADO SCH40 C/C, COM ROSCA BSP  NBR 5590 Ø 3/4"</t>
  </si>
  <si>
    <t>CONEXÕES DE AÇO CARBONO COM PONTA BISELADA PARA SOLDA  ASTM A-234 CURVA CURTA  90º x 5"</t>
  </si>
  <si>
    <t>CONEXÕES DE AÇO CARBONO COM PONTA BISELADA PARA SOLDA  ASTM A-234 CURVA CURTA  90º x 3.1/2"</t>
  </si>
  <si>
    <t>CONEXÕES DE AÇO CARBONO COM PONTA BISELADA PARA SOLDA  ASTM A-234 CURVA CURTA  90º x 3"</t>
  </si>
  <si>
    <t>CONEXÕES DE AÇO CARBONO COM PONTA BISELADA PARA SOLDA  ASTM A-234 CURVA CURTA 90° x 2.1/2"</t>
  </si>
  <si>
    <t>REDUÇÃO CONCÊNTRICA 3.1/2" x 3"</t>
  </si>
  <si>
    <t>TAMPÃO (CAP)  5"</t>
  </si>
  <si>
    <t>TAMPÃO (CAP)  3"</t>
  </si>
  <si>
    <t>PURGADORES DE AR</t>
  </si>
  <si>
    <t>FLANGE SOBREPOSTO 150LB  5"</t>
  </si>
  <si>
    <t>FLANGE SOBREPOSTO 150LB  3.1/2"</t>
  </si>
  <si>
    <t>FLANGE SOBREPOSTO 150LB  3"</t>
  </si>
  <si>
    <t>FLANGE SOBREPOSTO 150LB  2"</t>
  </si>
  <si>
    <t>FLANGE COM PESCOÇO 150LB  5"</t>
  </si>
  <si>
    <t>FLANGE CEGO 150LB  5"</t>
  </si>
  <si>
    <t>CONEXÕES EM AÇO MALEÁVEL 150LB, GALVANIZADA, COM ROSCA BSTP CURVA CURTA 90º x 2"</t>
  </si>
  <si>
    <t>CONEXÕES EM AÇO MALEÁVEL 150LB, GALVANIZADA, COM ROSCA BSTP CURVA CURTA 90º x 1.1/2"</t>
  </si>
  <si>
    <t>CONEXÕES EM AÇO MALEÁVEL 150LB, GALVANIZADA, COM ROSCA BSTP CURVA CURTA 90º x 1.1/4"</t>
  </si>
  <si>
    <t>CONEXÕES EM AÇO MALEÁVEL 150LB, GALVANIZADA, COM ROSCA BSTP CURVA CURTA 90º x 1"</t>
  </si>
  <si>
    <t>CONEXÕES EM AÇO MALEÁVEL 150LB, GALVANIZADA, COM ROSCA BSTP CURVA CURTA 90º x 3/4"</t>
  </si>
  <si>
    <t>CONEXÕES EM AÇO MALEÁVEL 150LB, GALVANIZADA, COM ROSCA BSTP NIPLE  2"</t>
  </si>
  <si>
    <t>CONEXÕES EM AÇO MALEÁVEL 150LB, GALVANIZADA, COM ROSCA BSTP NIPLE  1.1/2"</t>
  </si>
  <si>
    <t>CONEXÕES EM AÇO MALEÁVEL 150LB, GALVANIZADA, COM ROSCA BSTP NIPLE  1.1/4"</t>
  </si>
  <si>
    <t>CONEXÕES EM AÇO MALEÁVEL 150LB, GALVANIZADA, COM ROSCA BSTP NIPLE  1"</t>
  </si>
  <si>
    <t>CONEXÕES EM AÇO MALEÁVEL 150LB, GALVANIZADA, COM ROSCA BSTP NIPLE  3/4"</t>
  </si>
  <si>
    <t>CONEXÕES EM AÇO MALEÁVEL 150LB, GALVANIZADA, COM ROSCA BSTP UNIÃO  2" (assento cônico)</t>
  </si>
  <si>
    <t>CONEXÕES EM AÇO MALEÁVEL 150LB, GALVANIZADA, COM ROSCA BSTP UNIÃO  1.1/2" (assento cônico)</t>
  </si>
  <si>
    <t>CONEXÕES EM AÇO MALEÁVEL 150LB, GALVANIZADA, COM ROSCA BSTP UNIÃO  1.1/4" (assento cônico)</t>
  </si>
  <si>
    <t>CONEXÕES EM AÇO MALEÁVEL 150LB, GALVANIZADA, COM ROSCA BSTP UNIÃO  1" (assento cônico)</t>
  </si>
  <si>
    <t>CONEXÕES EM AÇO MALEÁVEL 150LB, GALVANIZADA, COM ROSCA BSTP UNIÃO  3/4" (assento cônico)</t>
  </si>
  <si>
    <t>CONEXÕES EM AÇO MALEÁVEL 150LB, GALVANIZADA, COM ROSCA BSTP TÊ  2"</t>
  </si>
  <si>
    <t>CONEXÕES EM AÇO MALEÁVEL 150LB, GALVANIZADA, COM ROSCA BSTP TÊ  1.1/2"</t>
  </si>
  <si>
    <t>CONEXÕES EM AÇO MALEÁVEL 150LB, GALVANIZADA, COM ROSCA BSTP TÊ  1.1/4"</t>
  </si>
  <si>
    <t>CONEXÕES EM AÇO MALEÁVEL 150LB, GALVANIZADA, COM ROSCA BSTP TÊ  1"</t>
  </si>
  <si>
    <t>CONEXÕES EM AÇO MALEÁVEL 150LB, GALVANIZADA, COM ROSCA BSTP TÊ  3/4"</t>
  </si>
  <si>
    <t>CONEXÕES EM AÇO MALEÁVEL 150LB, GALVANIZADA, COM ROSCA BSTP TÊ DE REDUÇÃO  2" x 1.1/2"</t>
  </si>
  <si>
    <t>CONEXÕES EM AÇO MALEÁVEL 150LB, GALVANIZADA, COM ROSCA BSTP TÊ DE REDUÇÃO  2" x 1.1/4"</t>
  </si>
  <si>
    <t>CONEXÕES EM AÇO MALEÁVEL 150LB, GALVANIZADA, COM ROSCA BSTP TÊ DE REDUÇÃO  2" x 1"</t>
  </si>
  <si>
    <t>CONEXÕES EM AÇO MALEÁVEL 150LB, GALVANIZADA, COM ROSCA BSTP TÊ DE REDUÇÃO  1" x 3/4"</t>
  </si>
  <si>
    <t xml:space="preserve">CONEXÕES EM AÇO MALEÁVEL 150LB, GALVANIZADA, COM ROSCA BSTP BUCHA DE REDUÇÃO 3" x 2.1/2" </t>
  </si>
  <si>
    <t xml:space="preserve">CONEXÕES EM AÇO MALEÁVEL 150LB, GALVANIZADA, COM ROSCA BSTP BUCHA DE REDUÇÃO 2.1/2" x 2" </t>
  </si>
  <si>
    <t>CONEXÕES EM AÇO MALEÁVEL 150LB, GALVANIZADA, COM ROSCA BSTP BUCHA DE REDUÇÃO  2.1/2" x 1.1/4"</t>
  </si>
  <si>
    <t>CONEXÕES EM AÇO MALEÁVEL 150LB, GALVANIZADA, COM ROSCA BSTP BUCHA DE REDUÇÃO  2" x 1.1/2"</t>
  </si>
  <si>
    <t>CONEXÕES EM AÇO MALEÁVEL 150LB, GALVANIZADA, COM ROSCA BSTP BUCHA DE REDUÇÃO  2" x 1.1/4"</t>
  </si>
  <si>
    <t>CONEXÕES EM AÇO MALEÁVEL 150LB, GALVANIZADA, COM ROSCA BSTP BUCHA DE REDUÇÃO  2" x 1"</t>
  </si>
  <si>
    <t>CONEXÕES EM AÇO MALEÁVEL 150LB, GALVANIZADA, COM ROSCA BSTP BUCHA DE REDUÇÃO  1" x 3/4"</t>
  </si>
  <si>
    <t>VÁLVULA DE BLOQUEIO, tipo Gaveta em latão forjado, com volante - Rosca BSP Ø 2"</t>
  </si>
  <si>
    <t>VÁLVULA DE BLOQUEIO, tipo Gaveta em latão forjado, com volante - Rosca BSP Ø 3/4"</t>
  </si>
  <si>
    <t>VÁLVULA DE BLOQUEIO, tipo Gaveta em ferro fundido - Haste Ascendente, com volante - Flange ANSI B-16.5  Ø 5"</t>
  </si>
  <si>
    <t>VÁLVULA DE BLOQUEIO, tipo Gaveta em ferro fundido - Haste Ascendente, com volante - Flange ANSI B-16.5  Ø 3.1/2"</t>
  </si>
  <si>
    <t>VÁLVULA DE BLOQUEIO, tipo Gaveta em ferro fundido - Haste Ascendente, com volante - Flange ANSI B-16.5  Ø 3"</t>
  </si>
  <si>
    <t>VÁLVULA DE 2 VIAS MOTORIZADA TIPO TBV-C - Rosca BSP Ø 2"</t>
  </si>
  <si>
    <t>VÁLVULA DE 2 VIAS MOTORIZADA TIPO TBV-C - Rosca BSP Ø 1.1/2"</t>
  </si>
  <si>
    <t>VÁLVULA DE 2 VIAS MOTORIZADA TIPO TBV-C - Rosca BSP Ø 3/4"</t>
  </si>
  <si>
    <t>VÁLVULA BORBOLETA, tipo Wafer, em ferro fundido - para Flange  Ø 5"</t>
  </si>
  <si>
    <t>VÁLVULA DE 2 VIAS MOTORIZADA TIPO TBV-C - Rosca BSP Ø 1"</t>
  </si>
  <si>
    <t>pç</t>
  </si>
  <si>
    <t>VÁLVULA BORBOLETA, tipo Wafer, em ferro fundido - p/ Flange  Ø 3.1/2"</t>
  </si>
  <si>
    <t>VÁLVULA DE 2 VIAS MOTORIZADA TIPO TBV-C - Rosca BSP Ø 1.1/4"</t>
  </si>
  <si>
    <t>VÁLVULA DE ESFERA Tripartida em Bronze, com miolo em Aço Inox e Sede em Teflon, Rosca BSP Ø 2"</t>
  </si>
  <si>
    <t>VÁLVULA DE ESFERA Tripartida em Bronze, com miolo em Aço Inox e Sede em Teflon, Rosca BSP Ø 1.1/2"</t>
  </si>
  <si>
    <t>VÁLVULA DE ESFERA Tripartida em Bronze, com miolo em Aço Inox e Sede em Teflon, Rosca BSP Ø 1.1/4"</t>
  </si>
  <si>
    <t>VÁLVULA DE ESFERA Tripartida em Bronze, com miolo em Aço Inox e Sede em Teflon, Rosca BSP Ø 1"</t>
  </si>
  <si>
    <t>VÁLVULA DE ESFERA Tripartida em Bronze, com miolo em Aço Inox e Sede em Teflon, Rosca BSP Ø 3/4"</t>
  </si>
  <si>
    <t>VÁLVULA DE BALANCEAMENTO modelo STAF Ø 5" ANSI B-16.5</t>
  </si>
  <si>
    <t>VÁLVULA DE BALANCEAMENTO modelo STAD Ø 2" BSP</t>
  </si>
  <si>
    <t>VÁLVULA DE BALANCEAMENTO modelo STAD Ø 1.1/2" BSP</t>
  </si>
  <si>
    <t>VÁLVULA DE BALANCEAMENTO modelo STAD Ø 1.1/4" BSP</t>
  </si>
  <si>
    <t>VÁLVULA DE BALANCEAMENTO modelo STAD Ø 1" BSP</t>
  </si>
  <si>
    <t>VÁLVULA DE BALANCEAMENTO modelo STAD Ø 3/4" BSP</t>
  </si>
  <si>
    <t>FILTRO Y em Aço Carbono, com Flanges ANSI B-16.5 Ø 5"</t>
  </si>
  <si>
    <t>FILTRO Y em Bronze, com Rosca BSP Ø 2"</t>
  </si>
  <si>
    <t>FILTRO Y em Bronze, com Rosca BSP Ø 1.1/2"</t>
  </si>
  <si>
    <t>FILTRO Y em Bronze, com Rosca BSP Ø 1.1/4"</t>
  </si>
  <si>
    <t>FILTRO Y em Bronze, com Rosca BSP Ø 1"</t>
  </si>
  <si>
    <t>FILTRO Y em Bronze, com Rosca BSP Ø 3/4"</t>
  </si>
  <si>
    <t>JUNTA DE EXPANSÃO com Fole Metálico e com Tensores, com Flanges ANSI B-16.5 Ø 5"</t>
  </si>
  <si>
    <t>JUNTA DE EXPANSÃO em Borracha, com Flanges ANSI B-16.5 Ø 8"</t>
  </si>
  <si>
    <t>AMORTECEDOR DE VIBRAÇÃO em Borracha, com Flanges ANSI B-16.5 Ø 5"</t>
  </si>
  <si>
    <t>MANÔMETRO tipo Bourbon, em Aço Estampado e Pintado Ø 4", tipo Reto, Rosca BSP Ø 1/2" - Escala de 0 a 7kg/cm²</t>
  </si>
  <si>
    <t>TERMÔMETRO tipo Capela, Caixa em Latão, Rosca BSP Ø 1/2" e Capilar de Vidro - Escala de -10º a 60ºC</t>
  </si>
  <si>
    <t>TUBO SIFÃO TIPO TROMBETA para Manômetro, em Latão, Rosca BSP Ø 1/2"</t>
  </si>
  <si>
    <t>VÁLVULA DE FLUXO com Palhetas, para Tubulação Ø 5", entrada inferior Rosca BSP Ø 1/2"</t>
  </si>
  <si>
    <t>CAMBOTA DE MADEIRA DE LEI  Ø 5"</t>
  </si>
  <si>
    <t>CAMBOTA DE MADEIRA DE LEI Ø 3.1/2"</t>
  </si>
  <si>
    <t>CAMBOTA DE MADEIRA DE LEI  Ø 3"</t>
  </si>
  <si>
    <t>CAMBOTA DE MADEIRA DE LEI  Ø 2,5"</t>
  </si>
  <si>
    <t>CAMBOTA DE MADEIRA DE LEI  Ø 2"</t>
  </si>
  <si>
    <t>CAMBOTA DE MADEIRA DE LEI Ø 1"</t>
  </si>
  <si>
    <t>SUPORTE PARA APOIO DE CURVA 90º x 5"</t>
  </si>
  <si>
    <t>CAVALETE TUBULAR PARA APOIO DE TUBULAÇÃO Ø 5"</t>
  </si>
  <si>
    <t>CAVALETE TUBULAR PARA APOIO DE TUBULAÇÃO Ø 3,5"</t>
  </si>
  <si>
    <t>CAVALETE TUBULAR PARA APOIO DE TUBULAÇÃO Ø 3"</t>
  </si>
  <si>
    <t>CAVALETE TUBULAR PARA APOIO DE TUBULAÇÃO Ø 2.1/2"</t>
  </si>
  <si>
    <t>SUPORTAÇÃO PARA TUBULAÇÕES HORIZONTAIS 2 x Ø 5"</t>
  </si>
  <si>
    <t>SUPORTAÇÃO PARA TUBULAÇÕES HORIZONTAIS 2 x Ø 3.1/2"</t>
  </si>
  <si>
    <t>SUPORTAÇÃO PARA TUBULAÇÃO HORIZONTAL Ø 3"</t>
  </si>
  <si>
    <t>cj</t>
  </si>
  <si>
    <t>SUPORTAÇÃO PARA TUBULAÇÃO HORIZONTAL Ø 2.1/2"</t>
  </si>
  <si>
    <t>SUPORTAÇÃO PARA TUBULAÇÃO HORIZONTAL Ø 2"</t>
  </si>
  <si>
    <t>SUPORTAÇÃO PARA TUBULAÇÃO HORIZONTAL Ø 1.1/2"</t>
  </si>
  <si>
    <t>SUPORTAÇÃO PARA TUBULAÇÃO HORIZONTAL Ø 1.1/4"</t>
  </si>
  <si>
    <t>SUPORTAÇÃO PARA TUBULAÇÃO HORIZONTAL Ø 3/4"</t>
  </si>
  <si>
    <t>SUPORTAÇÃO PARA TUBULAÇÃO HORIZONTAL Ø 1"</t>
  </si>
  <si>
    <t>CONJUNTO DE SUPORTAÇÃO PARA DUTOS, composto por Perfilado, Tirante, Chumbadores, Porcas e Arruelas</t>
  </si>
  <si>
    <t>CLIMATIZAÇÃO</t>
  </si>
  <si>
    <t>Quadro de força para Fan Coil do tipo 01, em chapa de aço 2mm, com pintura eletrostática a pó na cor RAL 7032; dimensões 1000x800x250 AxLxP. O quadro elétrico deve ser totalmente industrializado, completo com todos os componentes como disjuntores, barramentos, multimedidores,contatores, inversores, cabos e afins,  conforme diagrama unifilar e detalhe dos quadros. O fornecimento do quadro deve ser composto com laudo de teste de funcionamento, laudo de teste de isolamento, laudo de teste de conformidade com o projeto, manuais dos equipamentos internos e termo de garantia.  O quadro deve ser confeccionado seguindo todas as normas vigentes como NBR 5410, NBR IEC-60439-1. Referência no projeto: QF-3PAV-FC-01/02/03</t>
  </si>
  <si>
    <t>Quadro de força para Fan Coil do tipo 02, em chapa de aço 2mm, com pintura eletrostática a pó na cor RAL 7032; dimensões 1000x800x250 AxLxP. O quadro elétrico deve ser totalmente industrializado, completo com todos os componentes como disjuntores, barramentos, multimedidores,contatores, inversores, cabos e afins,  conforme diagrama unifilar e detalhe dos quadros. O fornecimento do quadro deve ser composto com laudo de teste de funcionamento, laudo de teste de isolamento, laudo de teste de conformidade com o projeto, manuais dos equipamentos internos e termo de garantia.  O quadro deve ser confeccionado seguindo todas as normas vigentes como NBR 5410, NBR IEC-60439-1. Referência no projeto: QF-4PAV-FC-01/02/03/04/05/07</t>
  </si>
  <si>
    <t>Quadro de força para Fan Coil do tipo 03, em chapa de aço 2mm, com pintura eletrostática a pó na cor RAL 7032; dimensões 1000x800x250 AxLxP. O quadro elétrico deve ser totalmente industrializado, completo com todos os componentes como disjuntores, barramentos, multimedidores,contatores, inversores, cabos e afins,  conforme diagrama unifilar e detalhe dos quadros. O fornecimento do quadro deve ser composto com laudo de teste de funcionamento, laudo de teste de isolamento, laudo de teste de conformidade com o projeto, manuais dos equipamentos internos e termo de garantia.  O quadro deve ser confeccionado seguindo todas as normas vigentes como NBR 5410, NBR IEC-60439-1. Referência no projeto: QF-4PAV-FC-06/08</t>
  </si>
  <si>
    <t>Quadro de controle completo com Unidade gerenciadora  DDC (Direct Digital Control) de alto desempenho com Certificado como BACnet Building Controller (B-BC) possui protocolo BACnet/IP, BACnet MS/TP e Ethernet. Comunicação ponto-a-ponto para até 100 controladores, montagem em trilho DIN possuindo bloco de interligação independente do módulo de controle. Deve possuir bateria de backup para 30 dias, memória de no mínimo 80 MB e Clock de processador no mínimo 133MHZ. Ref: QA-GERENCIA-01</t>
  </si>
  <si>
    <t>Sensor / transmissor de Umidade para duto,Sinais de saída: 4 - 20 mA, alimentação FonteDo loop (a 2 fios) 7,5 a36V, tempo de resposta do sensor de oito segundos, 2 atualizações da medição por segundo, Faixa de medição 0 a100%.+ Sensor / trasnmissor de temperatura para duto, sinais de saída: 4 - mA ou 0 -10V,alimentação a dois fios 7,5 a 36V, exatidão 0,2%,temperatura de 0 a 60 ◦C.</t>
  </si>
  <si>
    <t>Sensor / transmissor  de pressão diferencial de AR,  Sinais de saída: 4 - 20 mA, ou 0-10V alimentação  Fonte do loop (a 2 fios) 7,5 a 36Vcc, tempo de resposta 0,05 segundos, 2 atualizações da medição por segundo</t>
  </si>
  <si>
    <t xml:space="preserve">Pressostato diferencial ON / OFF faixa de operação de ajustável de 5 a 150mmca, com duas tomadas de pressão independentes </t>
  </si>
  <si>
    <t>Termostato de segurança com sinal de saída digital, rearme automático e faixa de 0 a 90ºC</t>
  </si>
  <si>
    <t>Mais Software de Programação/Configuração para os controladoras, remotas e dispositivos de rede conforme descrição no memorial descritivo</t>
  </si>
  <si>
    <t>Software de Supervisão e Controle completo com utilização de plataforma web com  TAGs Ilimitados</t>
  </si>
  <si>
    <t>Cabo Multivias 2x0,75 mm2 isolação 300 Volts para sinais analógicos</t>
  </si>
  <si>
    <t>Cabo multivias 2x1 mm2 isolação 750 volts para sinal digital</t>
  </si>
  <si>
    <t>Cabo PP 4x10mm2 para motores de 4 , 5 e 7,5CV dos ventiladores</t>
  </si>
  <si>
    <t>Cabo PP 4x6mm2 para motores de 2 e 3 CV dos ventiladores</t>
  </si>
  <si>
    <t>Cabo PP 4x10mm2 para alimentação das resistências de aquecimento (3x4,5KW , 3x3KW e 3x6KW)</t>
  </si>
  <si>
    <t>Cabo PP 4x2,5mm2 para alimentação das resistências de umidificação 4,5K e 3,5KW</t>
  </si>
  <si>
    <t>Cabo PP 4x2,5mm2 para alimentação das resistências de aquecimento (3x1,5KW)</t>
  </si>
  <si>
    <t>Cabo de Controle , blindado em fita de poliéster aluminizado e trança de cobre estanhado, Capa: PVC, polarizado 2x0,75 mm2 isolação 300 volts para redes RS-485</t>
  </si>
  <si>
    <t>Estação Central ( web Server ) - Microcomputador com  Processador  Intel®  Core™  i5-4440  (3.0GHz  até  3.3GHz  com  Turbo  Boost  2.0,  4 Threads, 6Mb Cache)/  SISTEMA OPERACIONAL Windows 8® 64bits Professional Original em Português / MEMÓRIA Memoria de 8GB DDR3, 1600MHz / DISCO RÍGIDO Disco Rígido SATA de 1TB (7200RPM) / PLACA DE VÍDEO NVIDIA® GeForce® GT 635 1GB DDR3 / UNIDADE ÓPTICA Unidade de DVD+/-RW 16X / MONITOR  LCD 21"  / TECLADO  USB Português / MOUSE  Óptico USB / NO-BREAK 1300VA 220Vca com 04 tomadas</t>
  </si>
  <si>
    <t>Programação, Configuração e Startup do Sistema</t>
  </si>
  <si>
    <t>Treinamento Operacional 16 Horas Homem para até 6 participantes com fornecimento  de material didático a ser aprovado pelo cliente (material e treinamento)</t>
  </si>
  <si>
    <t>Automação do sistema de  climatização do 3ª e 4ª pavimento</t>
  </si>
  <si>
    <t>INSTALAÇÃO AR CONDICIONADO (CLIMATIZAÇÃO)</t>
  </si>
  <si>
    <t>SUDECAP</t>
  </si>
  <si>
    <t>INSTALAÇÕES ELÉTRICAS E SPDA</t>
  </si>
  <si>
    <r>
      <t>DATA: 31/07/2016                                                   TAXAS: LS=</t>
    </r>
    <r>
      <rPr>
        <b/>
        <sz val="11"/>
        <color rgb="FFFF0000"/>
        <rFont val="Calibri"/>
        <family val="2"/>
      </rPr>
      <t xml:space="preserve"> 90,80 % </t>
    </r>
    <r>
      <rPr>
        <b/>
        <sz val="11"/>
        <color rgb="FF000000"/>
        <rFont val="Calibri"/>
        <family val="2"/>
      </rPr>
      <t xml:space="preserve">                                              DATA BASE - REGIÃO: SINAPI - Belo Horizonte/MG </t>
    </r>
    <r>
      <rPr>
        <b/>
        <sz val="11"/>
        <color rgb="FFFF0000"/>
        <rFont val="Calibri"/>
        <family val="2"/>
      </rPr>
      <t xml:space="preserve">(MES: Maio/16) </t>
    </r>
  </si>
  <si>
    <t xml:space="preserve">     TAXAS: LS= 90,80 %                                               DATA BASE - REGIÃO: SINAPI - Belo Horizonte/MG (MES: Maio/16) </t>
  </si>
  <si>
    <t>73861/005</t>
  </si>
  <si>
    <t>C4535</t>
  </si>
  <si>
    <t>SEINFRA</t>
  </si>
  <si>
    <t>C0626</t>
  </si>
  <si>
    <t>C4558</t>
  </si>
  <si>
    <t>C3764</t>
  </si>
  <si>
    <t>C4163</t>
  </si>
  <si>
    <t>VB</t>
  </si>
  <si>
    <t>1.1</t>
  </si>
  <si>
    <t>1.2</t>
  </si>
  <si>
    <t>1.3</t>
  </si>
  <si>
    <t>1.4</t>
  </si>
  <si>
    <t>1.4.1</t>
  </si>
  <si>
    <t>1.4.2</t>
  </si>
  <si>
    <t>1.4.3</t>
  </si>
  <si>
    <t>1.4.4</t>
  </si>
  <si>
    <t>1.4.5</t>
  </si>
  <si>
    <t>1.5</t>
  </si>
  <si>
    <t>1.5.1</t>
  </si>
  <si>
    <t>1.6</t>
  </si>
  <si>
    <t>1.6.1</t>
  </si>
  <si>
    <t>1.6.2</t>
  </si>
  <si>
    <t>1.6.4</t>
  </si>
  <si>
    <t>2.1</t>
  </si>
  <si>
    <t>2.2</t>
  </si>
  <si>
    <t>2.3</t>
  </si>
  <si>
    <t>2.4</t>
  </si>
  <si>
    <t>2.5</t>
  </si>
  <si>
    <t>2.6</t>
  </si>
  <si>
    <t>2.7</t>
  </si>
  <si>
    <t>2.8</t>
  </si>
  <si>
    <t>2.9</t>
  </si>
  <si>
    <t>2.10</t>
  </si>
  <si>
    <t>2.11</t>
  </si>
  <si>
    <t>2.12</t>
  </si>
  <si>
    <t>2.13</t>
  </si>
  <si>
    <t>2.14</t>
  </si>
  <si>
    <t>2.15</t>
  </si>
  <si>
    <t>3.1</t>
  </si>
  <si>
    <t>3.1.1</t>
  </si>
  <si>
    <t>3.1.2</t>
  </si>
  <si>
    <t>3.1.3</t>
  </si>
  <si>
    <t>3.1.4</t>
  </si>
  <si>
    <t>3.1.5</t>
  </si>
  <si>
    <t>3.1.6</t>
  </si>
  <si>
    <t>3.1.7</t>
  </si>
  <si>
    <t>3.1.8</t>
  </si>
  <si>
    <t>3.1.9</t>
  </si>
  <si>
    <t>3.1.10</t>
  </si>
  <si>
    <t>3.1.11</t>
  </si>
  <si>
    <t>3.1.12</t>
  </si>
  <si>
    <t>3.1.13</t>
  </si>
  <si>
    <t>3.1.14</t>
  </si>
  <si>
    <t>3.1.15</t>
  </si>
  <si>
    <t>3.2</t>
  </si>
  <si>
    <t>3.2.1</t>
  </si>
  <si>
    <t>3.2.2</t>
  </si>
  <si>
    <t>3.2.3</t>
  </si>
  <si>
    <t>3.2.4</t>
  </si>
  <si>
    <t>3.2.5</t>
  </si>
  <si>
    <t>3.2.6</t>
  </si>
  <si>
    <t>3.2.7</t>
  </si>
  <si>
    <t>3.2.8</t>
  </si>
  <si>
    <t>3.2.9</t>
  </si>
  <si>
    <t>3.2.10</t>
  </si>
  <si>
    <t>3.2.11</t>
  </si>
  <si>
    <t>3.2.12</t>
  </si>
  <si>
    <t>3.2.14</t>
  </si>
  <si>
    <t>4.1</t>
  </si>
  <si>
    <t>4.1.1</t>
  </si>
  <si>
    <t>4.1.2</t>
  </si>
  <si>
    <t>4.1.3</t>
  </si>
  <si>
    <t>4.1.4</t>
  </si>
  <si>
    <t>4.2</t>
  </si>
  <si>
    <t>4.2.1</t>
  </si>
  <si>
    <t>4.2.2</t>
  </si>
  <si>
    <t>5.1</t>
  </si>
  <si>
    <t>5.1.1</t>
  </si>
  <si>
    <t>5.1.2</t>
  </si>
  <si>
    <t>5.1.3</t>
  </si>
  <si>
    <t>5.2</t>
  </si>
  <si>
    <t>5.2.1</t>
  </si>
  <si>
    <t>6.1</t>
  </si>
  <si>
    <t>6.2</t>
  </si>
  <si>
    <t>6.3</t>
  </si>
  <si>
    <t>6.4</t>
  </si>
  <si>
    <t>7.1</t>
  </si>
  <si>
    <t>7.2</t>
  </si>
  <si>
    <t>7.3</t>
  </si>
  <si>
    <t>7.4</t>
  </si>
  <si>
    <t>7.5</t>
  </si>
  <si>
    <t>7.6</t>
  </si>
  <si>
    <t>8.1</t>
  </si>
  <si>
    <t>8.2</t>
  </si>
  <si>
    <t>9.1</t>
  </si>
  <si>
    <t>9.2</t>
  </si>
  <si>
    <t>9.3</t>
  </si>
  <si>
    <t>9.4</t>
  </si>
  <si>
    <t>9.5</t>
  </si>
  <si>
    <t>9.6</t>
  </si>
  <si>
    <t>9.7</t>
  </si>
  <si>
    <t>9.8</t>
  </si>
  <si>
    <t>10.1</t>
  </si>
  <si>
    <t>10.2</t>
  </si>
  <si>
    <t>10.1.1</t>
  </si>
  <si>
    <t>10.2.1</t>
  </si>
  <si>
    <t>10.2.1.1</t>
  </si>
  <si>
    <t>10.2.1.2</t>
  </si>
  <si>
    <t>10.2.1.3</t>
  </si>
  <si>
    <t>10.2.1.4</t>
  </si>
  <si>
    <t>10.2.2</t>
  </si>
  <si>
    <t>10.2.2.1</t>
  </si>
  <si>
    <t>10.2.2.2</t>
  </si>
  <si>
    <t>10.2.2.3</t>
  </si>
  <si>
    <t>10.2.2.4</t>
  </si>
  <si>
    <t>10.2.2.5</t>
  </si>
  <si>
    <t>10.2.2.6</t>
  </si>
  <si>
    <t>10.2.3</t>
  </si>
  <si>
    <t>10.2.3.1</t>
  </si>
  <si>
    <t>10.3</t>
  </si>
  <si>
    <t>10.3.1</t>
  </si>
  <si>
    <t>10.3.2</t>
  </si>
  <si>
    <t>10.3.3</t>
  </si>
  <si>
    <t>11.1</t>
  </si>
  <si>
    <t>11.2</t>
  </si>
  <si>
    <t>11.3</t>
  </si>
  <si>
    <t>11.4</t>
  </si>
  <si>
    <t>11.5</t>
  </si>
  <si>
    <t>11.6</t>
  </si>
  <si>
    <t>12.1</t>
  </si>
  <si>
    <t>12.2</t>
  </si>
  <si>
    <t>12.3</t>
  </si>
  <si>
    <t>12.4</t>
  </si>
  <si>
    <t>12.5</t>
  </si>
  <si>
    <t>12.6</t>
  </si>
  <si>
    <t>12.7</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</si>
  <si>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</si>
  <si>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</si>
  <si>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</si>
  <si>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</si>
  <si>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</si>
  <si>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</si>
  <si>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</si>
  <si>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</si>
  <si>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</si>
  <si>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</si>
  <si>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</si>
  <si>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</si>
  <si>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</si>
  <si>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</si>
  <si>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</si>
  <si>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</si>
  <si>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</si>
  <si>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</si>
  <si>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</si>
  <si>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</si>
  <si>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</si>
  <si>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</si>
  <si>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</si>
  <si>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</si>
  <si>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</si>
  <si>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</si>
  <si>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</si>
  <si>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</si>
  <si>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21.1</t>
  </si>
  <si>
    <t>22.1</t>
  </si>
  <si>
    <t>22.2</t>
  </si>
  <si>
    <t>22.5</t>
  </si>
  <si>
    <t>22.6</t>
  </si>
  <si>
    <t>22.7</t>
  </si>
  <si>
    <t>22.8</t>
  </si>
  <si>
    <t>22.9</t>
  </si>
  <si>
    <t>FONTE</t>
  </si>
  <si>
    <t>ÁREA TOTAL (M2):</t>
  </si>
  <si>
    <t>Quadro elétrico do tipo armário em chapa de aço 2,65mm, com pintura eletrostática a pó na cor RAL 7032; base soleira em perfil U ennjecido, em chapa de aço 2mm para proteção contra umidade; dimensões 2300x1280x400 AxLxP. O quadro elétrico deve ser totalmente industrializado, completo com todos os componentes como disjuntores, barramentos, multimedidores, cabos e afins,  conforme diagrama unifilar e detalhe dos quadros. O fornecimento do quadro deve ser composto com laudo de teste de funcionamento, laudo de teste de isolamento, laudo de teste de conformidade com o projeto, manuais dos equipamentos internos e termo de garantia.  O quadro deve ser confeccionado seguindo todas as normas vigentes como NBR 5410, NBR IEC-60439-1. Referência no projeto: QD-3PAV-E-01</t>
  </si>
  <si>
    <t>Quadro elétrico do tipo armário em chapa de aço 2,65mm, com pintura eletrostática a pó na cor RAL 7032; base soleira em perfil U ennjecido, em chapa de aço 2mm para proteção contra umidade; dimensões 2300x2560x400 AxLxP. O quadro elétrico deve ser totalmente industrializado, completo com todos os componentes como disjuntores, barramentos, multimedidores, cabos e afins,  conforme diagrama unifilar e detalhe dos quadros. O fornecimento do quadro deve ser composto com laudo de teste de funcionamento, laudo de teste de isolamento, laudo de teste de conformidade com o projeto, manuais dos equipamentos internos e termo de garantia.  O quadro deve ser confeccionado seguindo todas as normas vigentes como NBR 5410, NBR IEC-60439-1. Referência no projeto: QD-3PAV-N-01</t>
  </si>
  <si>
    <t>Quadro elétrico do tipo armário em chapa de aço 2,65mm, com pintura eletrostática a pó na cor RAL 7032; base soleira em perfil U ennjecido, em chapa de aço 2mm para proteção contra umidade; dimensões 2300x880x400 AxLxP. O quadro elétrico deve ser totalmente industrializado, completo com todos os componentes como disjuntores, barramentos, multimedidores, cabos e afins,  conforme diagrama unifilar e detalhe dos quadros. O fornecimento do quadro deve ser composto com laudo de teste de funcionamento, laudo de teste de isolamento, laudo de teste de conformidade com o projeto, manuais dos equipamentos internos e termo de garantia.  O quadro deve ser confeccionado seguindo todas as normas vigentes como NBR 5410, NBR IEC-60439-1. Referência no projeto: QD-3PAV-CH-N-01</t>
  </si>
  <si>
    <t>Quadro elétrico do tipo armário em chapa de aço 2,65mm, com pintura eletrostática a pó na cor RAL 7032; base soleira em perfil U ennjecido, em chapa de aço 2mm para proteção contra umidade; dimensões 1300x880x400 AxLxP. O quadro elétrico deve ser totalmente industrializado, completo com todos os componentes como disjuntores, barramentos, multimedidores, cabos e afins,  conforme diagrama unifilar e detalhe dos quadros. O fornecimento do quadro deve ser composto com laudo de teste de funcionamento, laudo de teste de isolamento, laudo de teste de conformidade com o projeto, manuais dos equipamentos internos e termo de garantia.  O quadro deve ser confeccionado seguindo todas as normas vigentes como NBR 5410, NBR IEC-60439-1. Referência no projeto: QD-3PAV-AC-01</t>
  </si>
  <si>
    <t>SISTEMA DE CLIMATIZAÇÃO</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</si>
  <si>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</si>
  <si>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</si>
  <si>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</si>
  <si>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</si>
  <si>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</si>
  <si>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</si>
  <si>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</si>
  <si>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</si>
  <si>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</si>
  <si>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</si>
  <si>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</si>
  <si>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</si>
  <si>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</si>
  <si>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</si>
  <si>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</si>
  <si>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</si>
  <si>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</si>
  <si>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</si>
  <si>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</si>
  <si>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</si>
  <si>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</si>
  <si>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</si>
  <si>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</si>
  <si>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</si>
  <si>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</si>
  <si>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</si>
  <si>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22.39</t>
  </si>
  <si>
    <t>QUANT</t>
  </si>
  <si>
    <t>SISTEMA DE OXIGÊNIO MEDICINAL - TUBOS E CONEXÕES DE COBRE SOLDÁVEIS  NBR 13206 e 11720</t>
  </si>
  <si>
    <t>TUBO  Ø 54mm - Classe I</t>
  </si>
  <si>
    <t>TUBO  Ø 42mm - Classe I</t>
  </si>
  <si>
    <t>TUBO  Ø 35mm - Classe A</t>
  </si>
  <si>
    <t>TUBO  Ø 28mm - Classe A</t>
  </si>
  <si>
    <t>TUBO  Ø 22mm - Classe A</t>
  </si>
  <si>
    <t>TUBO  Ø 15mm - Classe A</t>
  </si>
  <si>
    <t>COTOVELO  90º x 54mm</t>
  </si>
  <si>
    <t>peça</t>
  </si>
  <si>
    <t>COTOVELO  90º x 42mm</t>
  </si>
  <si>
    <t>COTOVELO  90º x 35mm</t>
  </si>
  <si>
    <t>COTOVELO  90º x 28mm</t>
  </si>
  <si>
    <t>COTOVELO  90º x 22mm</t>
  </si>
  <si>
    <t>COTOVELO  90º x 15mm</t>
  </si>
  <si>
    <t>COTOVELO  90º x 35mm (soldável) x 1.1/2" (rosca BSP fêmea)</t>
  </si>
  <si>
    <t>COTOVELO  90º x 28mm (soldável) x 1" (rosca BSP fêmea)</t>
  </si>
  <si>
    <t>COTOVELO  90º x 22mm (soldável) x 3/4" (rosca BSP fêmea)</t>
  </si>
  <si>
    <t>TÊ   54mm</t>
  </si>
  <si>
    <t>TÊ   42mm</t>
  </si>
  <si>
    <t>TÊ   35mm</t>
  </si>
  <si>
    <t>TÊ   28mm</t>
  </si>
  <si>
    <t>TÊ   22mm</t>
  </si>
  <si>
    <t>TÊ   15mm</t>
  </si>
  <si>
    <t>BUCHA DE REDUÇÃO  42mm x 35mm</t>
  </si>
  <si>
    <t>BUCHA DE REDUÇÃO  35mm x 28mm</t>
  </si>
  <si>
    <t>BUCHA DE REDUÇÃO  35mm x 22mm</t>
  </si>
  <si>
    <t>BUCHA DE REDUÇÃO  35mm x 15mm</t>
  </si>
  <si>
    <t>BUCHA DE REDUÇÃO  28mm x 22mm</t>
  </si>
  <si>
    <t>BUCHA DE REDUÇÃO  28mm x 15mm</t>
  </si>
  <si>
    <t>BUCHA DE REDUÇÃO  22mm x 15mm</t>
  </si>
  <si>
    <t>CONECTOR MACHO  54mm x  2"</t>
  </si>
  <si>
    <t>CONECTOR MACHO  35mm x  1.1/4"</t>
  </si>
  <si>
    <t>CONECTOR MACHO  28mm x  1"</t>
  </si>
  <si>
    <t>CONECTOR MACHO  22mm x  3/4"</t>
  </si>
  <si>
    <t>SISTEMA DE AR COMPRIMIDO MEDICINAL - TUBOS E CONEXÕES DE COBRE SOLDÁVEIS  NBR 13206 e 11720</t>
  </si>
  <si>
    <t>COTOVELO  90º x 42mm (soldável) x 1.1/2" (rosca BSP fêmea)</t>
  </si>
  <si>
    <t>COTOVELO  90º x 15mm (soldável) x 1/2" (rosca BSP fêmea)</t>
  </si>
  <si>
    <t>2.16</t>
  </si>
  <si>
    <t>UNIÃO  35mm</t>
  </si>
  <si>
    <t>SISTEMA DE VÁCUO MEDICINAL - TUBOS E CONEXÕES DE COBRE SOLDÁVEIS  NBR 13206 e 11720</t>
  </si>
  <si>
    <t>SISTEMA DE ÓXIDO NITROSO - TUBOS E CONEXÕES DE COBRE SOLDÁVEIS  NBR 13206 e 11720</t>
  </si>
  <si>
    <t>CONECTOR MACHO  15mm x  1/2"</t>
  </si>
  <si>
    <t>SISTEMA DE DIÓXIDO DE CARBONO - TUBOS E CONEXÕES DE COBRE SOLDÁVEIS  NBR 13206 e 11720</t>
  </si>
  <si>
    <t>SISTEMA DE NITROGÊNIO - TUBOS E CONEXÕES DE COBRE SOLDÁVEIS  NBR 13206 e 11720</t>
  </si>
  <si>
    <t>POSTOS DE GASES, VÁLVULAS, CAIXAS E ACESSÓRIOS</t>
  </si>
  <si>
    <t>POSTO DE PAREDE PARA OXIGÊNIO MEDICINAL</t>
  </si>
  <si>
    <t>POSTO DE PAREDE PARA AR COMPRIMIDO MEDICINAL</t>
  </si>
  <si>
    <t>POSTO DE PAREDE PARA VÁCUO CLÍNICO</t>
  </si>
  <si>
    <t>POSTO DE PAREDE PARA ÓXIDO NITROSO</t>
  </si>
  <si>
    <t>POSTO DE PAREDE PARA DIÓXIDO DE CARBONO</t>
  </si>
  <si>
    <t>POSTO DE PAREDE PARA NITROGÊNIO</t>
  </si>
  <si>
    <t>7.7</t>
  </si>
  <si>
    <t>PAINEL DE ALARME PARA OXIGÊNIO MEDICINAL</t>
  </si>
  <si>
    <t>7.8</t>
  </si>
  <si>
    <t>PAINEL DE ALARME PARA AR COMPRIMIDO MEDICINAL</t>
  </si>
  <si>
    <t>PAINEL DE ALARME PARA VÁCUO CLÍNICO</t>
  </si>
  <si>
    <t>PAINEL DE ALARME PARA ÓXIDO NITROSO</t>
  </si>
  <si>
    <t>PAINEL DE ALARME PARA DIÓXIDO DE CARBONO</t>
  </si>
  <si>
    <t>PAINEL DE ALARME PARA NITROGÊNIO</t>
  </si>
  <si>
    <t xml:space="preserve">VÁLVULA DE ESFERA Monobloco, em latão forjado, com esfera inox e vedações em teflon - classe 150lb - Rosca BSP  Ø 2"  </t>
  </si>
  <si>
    <t xml:space="preserve">VÁLVULA DE ESFERA Monobloco, em latão forjado, com esfera inox e vedações em teflon - classe 150lb - Rosca BSP  Ø 1.1/2"  </t>
  </si>
  <si>
    <t xml:space="preserve">VÁLVULA DE ESFERA Monobloco, em latão forjado, com esfera inox e vedações em teflon - classe 150lb - Rosca BSP  Ø 1.1/4"  </t>
  </si>
  <si>
    <t xml:space="preserve">VÁLVULA DE ESFERA Monobloco, em latão forjado, com esfera inox e vedações em teflon - classe 150lb - Rosca BSP  Ø 1"  </t>
  </si>
  <si>
    <t xml:space="preserve">VÁLVULA DE ESFERA Monobloco, em latão forjado, com esfera inox e vedações em teflon - classe 150lb - Rosca BSP  Ø 3/4"  </t>
  </si>
  <si>
    <t>CAIXA PARA VÁLVULAS - TIPO A (medindo 30x30x20cm) com Porta e Acessórios conforme Especificação do Projeto</t>
  </si>
  <si>
    <t>CAIXA PARA VÁLVULAS - TIPO D (medindo 60x80x20cm) com Porta e Acessórios conforme Especificação do Projeto</t>
  </si>
  <si>
    <t>TUBO FLEXÍVEL tipo Kanalex  Ø 75mm</t>
  </si>
  <si>
    <t>TUBO FLEXÍVEL tipo Kanalex  Ø 40mm</t>
  </si>
  <si>
    <t>Painel de Cabeceira 1000x205x52mm - 2OX + 2AC + 1VC + 1N2O + 1CO2 + 1N2 - Painel Linear tipo R3</t>
  </si>
  <si>
    <t>conj</t>
  </si>
  <si>
    <t>Painel de Cabeceira 600x205x52mm - 1OX + 1AC + 1VC  - Painel Simples tipo R4 (para a sala de RPA)</t>
  </si>
  <si>
    <t>CENTRAIS DE GASES E EQUIPAMENTOS</t>
  </si>
  <si>
    <t>CENTRAL DE CILINDROS PARA OXIGÊNIO MEDICINAL, Semi-Automática, composta por 20 cilindros (10+10), mangotes, 2 Válvulas Reguladoras e Alarmes, conforme Especificação do Projeto - Fornecida Montada em Conjunto Completo</t>
  </si>
  <si>
    <t>CENTRAL DE CILINDROS PARA AR COMPRIMIDO MEDICINAL, Semi-Automática, composta por 20 cilindros (10+10), mangotes, 2 Válvulas Reguladoras e Alarmes, conforme Especificação do Projeto - Fornecida Montada em Conjunto Completo</t>
  </si>
  <si>
    <t>CENTRAL DE CILINDROS PARA ÓXIDO NITROSO, Semi-Automática, composta por 8 cilindros (4+4), mangotes e 2 Válvulas Reguladoras, conforme Especificação do Projeto - Fornecida Montada em Conjunto Completo</t>
  </si>
  <si>
    <t>CENTRAL DE CILINDROS PARA DIÓXIDO DE CARBONO, Semi-Automática, composta por 4 cilindros (2+2), mangotes e 2 Válvulas Reguladoras, conforme Especificação do Projeto - Fornecida Montada em Conjunto Completo</t>
  </si>
  <si>
    <t>CENTRAL DE CILINDROS PARA NITROGÊNIO, Semi-Automática, composta por 4 cilindros (2+2), mangotes e 2 Válvulas Reguladoras, conforme Especificação do Projeto - Fornecida Montada em Conjunto Completo</t>
  </si>
  <si>
    <t>CAVALETE ESTABILIZADOR DE PRESSÃO com válvulas reguladoras, seccionadoras, de alívio e de bloqueio, pressostatos e by-pass, conforme Especificação do Projeto - Fornecido Montado e Testado em Conjunto Completo</t>
  </si>
  <si>
    <t>MEDIDOR E INTEGRADOR DE VAZÃO para as redes de Oxigênio, conforme Especificação do Projeto - Fornecido Montado e Testado em Conjunto Completo</t>
  </si>
  <si>
    <t>MEDIDOR DE PONTO DE ORVALHO para central de Ar Comprimido Medicinal, conforme Especificação do Projeto - Fornecido Montado e Testado em Conjunto Completo</t>
  </si>
  <si>
    <t>TRANSMISSOR DE PRESSÃO - PRESSOSTATO para central de Ar Comprimido Medicinal, conforme Especificação do Projeto - Fornecido Montado e Testado em Conjunto Completo</t>
  </si>
  <si>
    <t>CENTRAL DE PRODUÇÃO DE VÁCUO CLÍNICO - 3 x 7,5 CV, conforme Especificação do Projeto - Fornecido Montado e Testado em Conjunto Completo</t>
  </si>
  <si>
    <t>ABRAÇADEIRAS E SUPORTES</t>
  </si>
  <si>
    <t>ABRAÇADEIRA GALVª TIPO "U" PERFIL com CUNHA p/ TUBO Ø 15mm</t>
  </si>
  <si>
    <t>ABRAÇADEIRA GALVª TIPO "U" PERFIL com CUNHA p/ TUBO Ø 22mm</t>
  </si>
  <si>
    <t>ABRAÇADEIRA GALVª TIPO "U" PERFIL com CUNHA p/ TUBO Ø 28mm</t>
  </si>
  <si>
    <t>ABRAÇADEIRA GALVª TIPO "U" PERFIL com CUNHA p/ TUBO Ø 35mm</t>
  </si>
  <si>
    <t>ABRAÇADEIRA GALVª TIPO "U" PERFIL com CUNHA p/ TUBO Ø 42mm</t>
  </si>
  <si>
    <t>ABRAÇADEIRA GALVª TIPO "D" com CUNHA p/ TUBO Ø 54mm</t>
  </si>
  <si>
    <t>GRAMPO DE FIXAÇÃO C 3/8" GALVº (ref PL-230 da Perfillider)</t>
  </si>
  <si>
    <t>TIRANTE GALVº ROSCA TOTAL Ø 3/8"</t>
  </si>
  <si>
    <t>PORCA GALVANIZADA  Ø 3/8"</t>
  </si>
  <si>
    <t>ARRUELA LISA GALVANIZADA  Ø 3/8"</t>
  </si>
  <si>
    <t>PERFILADO PERFURADO GALVº 38x38mm #16</t>
  </si>
  <si>
    <t>LENÇOL DE BORRACHA EM NEOPRENE #1mm</t>
  </si>
  <si>
    <t>CONE E JAQUETA PARA CHUMBADOR Ø 3/8"</t>
  </si>
  <si>
    <t>GASES MEDICINAIS</t>
  </si>
  <si>
    <t xml:space="preserve">SUB TOTAL </t>
  </si>
  <si>
    <t>EQUIPAMENTOS (FORNECIMENTO E INSTALAÇÃO)</t>
  </si>
  <si>
    <t>C1918</t>
  </si>
  <si>
    <t>PISO ELEVADO COMPOSTO DE PLACAS DE AÇO REVESTIDO C/PAVIFLEX MONTADO SOBRE ESTRUTURA DE SUSTENTAÇÃO REGULÁVEL ( FORNECIMENTO E MONTAGEM )</t>
  </si>
  <si>
    <t>SISTEMA DE SONORIZAÇÃO COMPLETO PARA 100 PONTOS (80 SONOFLETORES, 06 CORNETAS E 14 RESERVAS), 80 TRAFOS DE
LINHA, 35 ATENUADORES DE VOLUME COM DIAL, CD PLAYER, 5 AMPLIFICADORES DE POTÊNCIA, 3 EQUALIZADORES, 2 LINKS FÍSICOS
(TRANSMISSOR/RECEPTOR), 1 PRÉ-MIXER, 1 MICROFONE DE MESA, 1 UNIDADE DE GONGO COM TRÊS TONS, 1 PAINEL DE CONTROLE, 1
MATRIZ, FONTES E DEMAIS COMPONENTES, FORNECIMENTO E MONTAGEM - CJ</t>
  </si>
  <si>
    <t>ESTAÇÃO DE CHAMADA MASTER PLUS TOUCH SCREEN</t>
  </si>
  <si>
    <t>ESTAÇÃO CHAMADA COM CORDEL PARA BANHEIRO</t>
  </si>
  <si>
    <t>CENTRAL MASTER PLUS PARA POSTO DE ENFERMAGEM</t>
  </si>
  <si>
    <t>SINALEIRO DE PORTA DE LED´S</t>
  </si>
  <si>
    <t>INSTALAÇÕES ELÉTRICAS</t>
  </si>
  <si>
    <t>INSTALAÇÕES HIDROSSANITÁRIAS</t>
  </si>
  <si>
    <t>TOTAL IT MÉDICO</t>
  </si>
  <si>
    <t>TOTAL SISTEMAS ESPECIAIS</t>
  </si>
  <si>
    <t>TOTAL COMBATE A INCENDIO</t>
  </si>
  <si>
    <t>TOTAL SPDA</t>
  </si>
  <si>
    <t>TOTAL SONORIZAÇÃO</t>
  </si>
  <si>
    <t>TOTAL CLIMATIZAÇÃO</t>
  </si>
  <si>
    <t xml:space="preserve">PIS-LAD-005   </t>
  </si>
  <si>
    <t>PISO DE LADRILHO HIDRÁULICO 20 X 20 CM, NA COR NATURAL</t>
  </si>
  <si>
    <t>ENCHIMENTO DE RASGOS ALVENARIA OU CONCRETO TRAÇO 1:4, D = 65 MM A 100 MM</t>
  </si>
  <si>
    <t xml:space="preserve">ELE-QUA-025  </t>
  </si>
  <si>
    <t>QUADRO DE DISTRIBUIÇÃO PARA 42 MÓDULOS COM BARRAMENTO 100 A</t>
  </si>
  <si>
    <t>22.46</t>
  </si>
  <si>
    <t>22.47</t>
  </si>
  <si>
    <t>FORNECIMENTO TUBOS DE COBRE SOLDÁVEIS  NBR 13206 e 11720</t>
  </si>
  <si>
    <t>ASSENTAMENTO TUBOS DE COBRE SOLDÁVEIS  NBR 13206 e 11720</t>
  </si>
  <si>
    <t>FORNECIMENTO E ASSENTAMENTO DE CONEXÕES TUBOS DE COBRE SOLDÁVEIS  NBR 13206 e 11720</t>
  </si>
  <si>
    <t xml:space="preserve"> ELE-CAB-230</t>
  </si>
  <si>
    <t>ELE-CAB-330.2</t>
  </si>
  <si>
    <t>ELE-CAB-295.2</t>
  </si>
  <si>
    <t>ELE-CAB-255.6</t>
  </si>
  <si>
    <t xml:space="preserve"> ELE-CAB-295</t>
  </si>
  <si>
    <t xml:space="preserve"> ELE-CAB-335.5</t>
  </si>
  <si>
    <t>ELE-CAB-335.2</t>
  </si>
  <si>
    <t>ELE-CAB-070</t>
  </si>
  <si>
    <t>ELE-CAB-335</t>
  </si>
  <si>
    <t xml:space="preserve"> ELE-CAB-010</t>
  </si>
  <si>
    <t>ELE-CAB-010.1</t>
  </si>
  <si>
    <t>ELE-CAB-010.2</t>
  </si>
  <si>
    <t xml:space="preserve"> ELE-CAB-010.6</t>
  </si>
  <si>
    <t>ELE-CAB-010.3</t>
  </si>
  <si>
    <t xml:space="preserve"> ELE-CAB-340.5</t>
  </si>
  <si>
    <t>ELE-CAB-340.2</t>
  </si>
  <si>
    <t xml:space="preserve"> ELE-CAB-075</t>
  </si>
  <si>
    <t>ELE-CAB-300.2</t>
  </si>
  <si>
    <t xml:space="preserve"> ELE-CAB-035.6</t>
  </si>
  <si>
    <t>ELE-CAB-305.5</t>
  </si>
  <si>
    <t>ELE-CAB-305.2</t>
  </si>
  <si>
    <t>ELE-CAB-040.6</t>
  </si>
  <si>
    <t>ELE-CAB-015.8</t>
  </si>
  <si>
    <t xml:space="preserve"> ELE-CAB-015.5</t>
  </si>
  <si>
    <t xml:space="preserve"> ELE-CAB-015.1</t>
  </si>
  <si>
    <t xml:space="preserve"> ELE-CAB-015.2</t>
  </si>
  <si>
    <t>ELE-CAB-015.6</t>
  </si>
  <si>
    <t xml:space="preserve"> ELE-CAB-015.3</t>
  </si>
  <si>
    <t xml:space="preserve"> ELE-CAB-310.5</t>
  </si>
  <si>
    <t>ELE-CAB-310.2</t>
  </si>
  <si>
    <t xml:space="preserve"> ELE-CAB-315.2</t>
  </si>
  <si>
    <t>ELE-CAB-050.6</t>
  </si>
  <si>
    <t>CAB-ANI-005</t>
  </si>
  <si>
    <t xml:space="preserve"> CAB-ANI-006</t>
  </si>
  <si>
    <t xml:space="preserve"> CAB-ANI-007</t>
  </si>
  <si>
    <t xml:space="preserve"> CAB-ANI-008</t>
  </si>
  <si>
    <t>74124/005</t>
  </si>
  <si>
    <t xml:space="preserve"> ELE-CXS-035</t>
  </si>
  <si>
    <t xml:space="preserve"> ELE-CXS-040</t>
  </si>
  <si>
    <t>ELE-INT-100</t>
  </si>
  <si>
    <t xml:space="preserve"> ELE-INT-095</t>
  </si>
  <si>
    <t xml:space="preserve"> ELE-INT-120</t>
  </si>
  <si>
    <t xml:space="preserve"> ELE-INT-125</t>
  </si>
  <si>
    <t>ELE-INT-015</t>
  </si>
  <si>
    <t>11.11.34</t>
  </si>
  <si>
    <t>ELE-DUT-005</t>
  </si>
  <si>
    <t xml:space="preserve"> ELE-ELE-025</t>
  </si>
  <si>
    <t>ELE-ELE-010</t>
  </si>
  <si>
    <t>11.11.54</t>
  </si>
  <si>
    <t>SPDA-PAR-005</t>
  </si>
  <si>
    <t>ELE-PER-010</t>
  </si>
  <si>
    <t xml:space="preserve"> 11.11.13</t>
  </si>
  <si>
    <t>ANGELITA GOMES DE OLIVEIRA</t>
  </si>
  <si>
    <t>CREA: 91.552/D-MG</t>
  </si>
  <si>
    <t>IT MÉDICO</t>
  </si>
  <si>
    <t>No-break  trifásico, entrada e saída 220V, 80KVA, online dupla conversão, Zero Impact Source, com fator de potencia de saída 0,9, com eficiência acima de 96,5%, com função Power Walk-in, com função de arranque em rampa para reinício sequencial do UPS ao retorno da rede elétrica, com trafo isolador,  com função de gerenciamento, teste e gestão do banco de baterias, com painel gráfico de informações como medidas, estados e alarmes do UPS em 5 idiomas diferentes, com comunicação avançada, multiplataforma, para todos os sistemas operacionais e ambientes de redes. Dimensões máximas do no-break:80x80x180Cm LxPxA. Deve vir com banco de baterias VRLA AGMGEL separado do no-break, com autonomia para no mínimo 20 minutos em carga máxima. Dimensões máximas do banco de baterias: 80x60x180Cm LxPxA</t>
  </si>
  <si>
    <t>No-break  trifásico, entrada e saída 220V, 60KVA, online dupla conversão, Zero Impact Source, com fator de potencia de saída 0,9, com eficiência acima de 96,5%, com função Power Walk-in, com função de arranque em rampa para reinício sequencial do UPS ao retorno da rede elétrica, com trafo isolador,  com função de gerenciamento, teste e gestão do banco de baterias, com painel gráfico de informações como medidas, estados e alarmes do UPS em 5 idiomas diferentes, com comunicação avançada, multiplataforma, para todos os sistemas operacionais e ambientes de redes. Dimensões máximas do no-break:80x80x180Cm LxPxA. Deve vir com banco de baterias VRLA AGMGEL separado do no-break, com autonomia para no mínimo 20 minutos em carga máxima. Dimensões máximas do banco de baterias: 80x60x180Cm LxPxA</t>
  </si>
  <si>
    <t>22.3</t>
  </si>
  <si>
    <t>22.4</t>
  </si>
  <si>
    <t>10.2.3.2</t>
  </si>
  <si>
    <t>P12/J02-ESQUADRIA EM ALUMÍNIO DE ABRIR TIPO VENEZIANA COM GUARNIÇÃO, FIXAÇÃO COM PARAFUSOS - FORNECIMENTO E INSTALAÇÃO. AF_08/2015</t>
  </si>
  <si>
    <t xml:space="preserve">LAVATÓRIO EM COLUNA SUSPENSA P/ DEFICIENTES REF. DECA VOGUE L510 COR BRANCO - FORNECIMENTO E INSTALAÇÃO - FORNECIMENTO E INSTALAÇÃO. </t>
  </si>
  <si>
    <t>CUBA DE EMBUTIR OVAL EM LOUÇA BRANCA, 35 X 50CM OU EQUIVALENTE, INCLUSO VÁLVULA E SIFÃO TIPO GARRAFA EM METAL CROMADO - FORNECIMENTO E INSTALAÇÃO. AF_12/2013</t>
  </si>
  <si>
    <t>RG70169</t>
  </si>
  <si>
    <t>P04- MADEIRA REVESTIDA DE LAMINADO MELAMÍNICO BRANCO BRILHANTE 1,60 X 2,10 CM</t>
  </si>
  <si>
    <t>M²</t>
  </si>
  <si>
    <t>M³</t>
  </si>
  <si>
    <t>CONJ</t>
  </si>
  <si>
    <t>UNIDADE CONDICIONADORA TIPO HI WALL DE 0,75TR - EXPANSÃO INDIRETA / 220V - Ref. Carrier 40HP09</t>
  </si>
  <si>
    <t>UNIDADE CONDICIONADORA TIPO PISO TETO DE 4,6TR - EXPANSÃO INDIRETA / 220V - Ref. Carrier 42LS55</t>
  </si>
  <si>
    <t>22.36</t>
  </si>
  <si>
    <t>22.38</t>
  </si>
  <si>
    <t>Quadro industrializado de automação para controle de FANCOIL (com sistema de controle de umidade), contendo todos os componentes acessórios de alimentação, iluminação, fornecimento das tensões de controle características e acoplamentos de rede para sistemas de controle de Controladora  DDC (Direct Digital Control), STAND ALONE, de alto desempenho, com protocolos de comunicação Serial e/ou Lan Ethernet BACnet, Modbus ou protocolos abertos similares para integração de sistema completo de automação predial, sinais de controle digitais com entradas em 24Vdc e saídas em 24Vdc ou relé, sinais analógicos de 0 a 10V e 4 a 20mA e leitura direta de sensores de temperatura. Instalação em trilho DIN ou fixação direta na placa de montagem de painel elétrico, terminais de fixação rápida que permitem a desmontagem e troca do equipamento sem a desconexão do cabeamento elétrico. O fornecimento do quadro deve ser composto com laudo de teste de funcionamento, laudo de teste de isolamento, laudo de teste de conformidade com o projeto, manuais dos equipamentos internos e termo de garantia.  O quadro deve ser confeccionado seguindo todas as normas vigentes como NBR 5410, NBR IEC-60439-1. Deve-se utilizar os diagramas, memorial, e detalhe do projeto para a confecção do mesmo. REF.QA-4PAV-FC-01/02/03/04/05/06/07/08 e QA-3PAV-FC-01/02/03</t>
  </si>
  <si>
    <t>ELE-DUT-020</t>
  </si>
  <si>
    <t>00763/ORSE</t>
  </si>
  <si>
    <t>00764/ORSE</t>
  </si>
  <si>
    <t>ORSE</t>
  </si>
  <si>
    <t>07812/ORSE</t>
  </si>
  <si>
    <t>08101/ORSE</t>
  </si>
  <si>
    <t>Eletrocalha 500x100mm, perfurada, galvanizada, chapa 1,25mm</t>
  </si>
  <si>
    <t>Emenda interna perfurada, galvanizada, chapa 1,25mm, para eletrocalha 200x10mm</t>
  </si>
  <si>
    <t>22.37</t>
  </si>
  <si>
    <t>22.40</t>
  </si>
  <si>
    <t>22.41</t>
  </si>
  <si>
    <t>22.42</t>
  </si>
  <si>
    <t>22.43</t>
  </si>
  <si>
    <t>22.44</t>
  </si>
  <si>
    <t>22.45</t>
  </si>
  <si>
    <t>15.1.1</t>
  </si>
  <si>
    <t>15.1.2</t>
  </si>
  <si>
    <t>15.1.3</t>
  </si>
  <si>
    <t>15.1.4</t>
  </si>
  <si>
    <t>15.1.5</t>
  </si>
  <si>
    <t>15.1.6</t>
  </si>
  <si>
    <t>15.1.7</t>
  </si>
  <si>
    <t>15.1.8</t>
  </si>
  <si>
    <t>15.1.9</t>
  </si>
  <si>
    <t>15.1.10</t>
  </si>
  <si>
    <t>15.1.11</t>
  </si>
  <si>
    <t>15.1.12</t>
  </si>
  <si>
    <t>15.1.13</t>
  </si>
  <si>
    <t>15.1.14</t>
  </si>
  <si>
    <t>15.1.15</t>
  </si>
  <si>
    <t>15.1.16</t>
  </si>
  <si>
    <t>15.1.17</t>
  </si>
  <si>
    <t>15.1.18</t>
  </si>
  <si>
    <t>15.1.19</t>
  </si>
  <si>
    <t>15.1.20</t>
  </si>
  <si>
    <t>15.1.21</t>
  </si>
  <si>
    <t>15.1.22</t>
  </si>
  <si>
    <t xml:space="preserve"> 15.2.2</t>
  </si>
  <si>
    <t xml:space="preserve"> 15.2.3</t>
  </si>
  <si>
    <t xml:space="preserve"> 15.2.4</t>
  </si>
  <si>
    <t xml:space="preserve"> 15.2.5</t>
  </si>
  <si>
    <t xml:space="preserve"> 15.2.6</t>
  </si>
  <si>
    <t xml:space="preserve"> 15.2.7</t>
  </si>
  <si>
    <t xml:space="preserve"> 15.2.8</t>
  </si>
  <si>
    <t xml:space="preserve"> 15.2.9</t>
  </si>
  <si>
    <t xml:space="preserve"> 15.2.10</t>
  </si>
  <si>
    <t xml:space="preserve"> 15.2.11</t>
  </si>
  <si>
    <t xml:space="preserve"> 15.2.12</t>
  </si>
  <si>
    <t xml:space="preserve"> 15.2.13</t>
  </si>
  <si>
    <t xml:space="preserve"> 15.2.14</t>
  </si>
  <si>
    <t xml:space="preserve"> 15.2.15</t>
  </si>
  <si>
    <t xml:space="preserve"> 15.2.16</t>
  </si>
  <si>
    <t xml:space="preserve"> 15.2.17</t>
  </si>
  <si>
    <t xml:space="preserve"> 15.2.18</t>
  </si>
  <si>
    <t xml:space="preserve"> 15.2.19</t>
  </si>
  <si>
    <t xml:space="preserve"> 15.2.20</t>
  </si>
  <si>
    <t xml:space="preserve"> 15.2.21</t>
  </si>
  <si>
    <t xml:space="preserve"> 15.2.22</t>
  </si>
  <si>
    <t xml:space="preserve"> 15.2.23</t>
  </si>
  <si>
    <t xml:space="preserve"> 15.2.24</t>
  </si>
  <si>
    <t xml:space="preserve"> 15.2.25</t>
  </si>
  <si>
    <t xml:space="preserve"> 15.2.26</t>
  </si>
  <si>
    <t xml:space="preserve"> 15.2.27</t>
  </si>
  <si>
    <t xml:space="preserve"> 15.2.28</t>
  </si>
  <si>
    <t xml:space="preserve"> 15.2.29</t>
  </si>
  <si>
    <t xml:space="preserve"> 15.2.30</t>
  </si>
  <si>
    <t xml:space="preserve"> 15.2.31</t>
  </si>
  <si>
    <t xml:space="preserve"> 15.2.32</t>
  </si>
  <si>
    <t xml:space="preserve"> 15.2.33</t>
  </si>
  <si>
    <t xml:space="preserve"> 15.2.34</t>
  </si>
  <si>
    <t xml:space="preserve"> 15.2.35</t>
  </si>
  <si>
    <t xml:space="preserve"> 15.2.36</t>
  </si>
  <si>
    <t xml:space="preserve"> 15.2.37</t>
  </si>
  <si>
    <t xml:space="preserve"> 15.2.38</t>
  </si>
  <si>
    <t xml:space="preserve"> 15.2.39</t>
  </si>
  <si>
    <t xml:space="preserve"> 15.2.40</t>
  </si>
  <si>
    <t xml:space="preserve"> 15.2.41</t>
  </si>
  <si>
    <t xml:space="preserve"> 15.2.42</t>
  </si>
  <si>
    <t xml:space="preserve"> 15.2.43</t>
  </si>
  <si>
    <t xml:space="preserve"> 15.2.44</t>
  </si>
  <si>
    <t xml:space="preserve"> 15.2.45</t>
  </si>
  <si>
    <t xml:space="preserve"> 15.2.46</t>
  </si>
  <si>
    <t xml:space="preserve"> 15.2.47</t>
  </si>
  <si>
    <t xml:space="preserve"> 15.2.48</t>
  </si>
  <si>
    <t xml:space="preserve"> 15.2.49</t>
  </si>
  <si>
    <t xml:space="preserve"> 15.2.50</t>
  </si>
  <si>
    <t xml:space="preserve"> 15.2.51</t>
  </si>
  <si>
    <t xml:space="preserve"> 15.2.52</t>
  </si>
  <si>
    <t xml:space="preserve"> 15.2.53</t>
  </si>
  <si>
    <t xml:space="preserve"> 15.2.54</t>
  </si>
  <si>
    <t xml:space="preserve"> 15.2.55</t>
  </si>
  <si>
    <t xml:space="preserve"> 15.2.56</t>
  </si>
  <si>
    <t xml:space="preserve"> 15.2.57</t>
  </si>
  <si>
    <t xml:space="preserve"> 15.3</t>
  </si>
  <si>
    <t>15.3.1</t>
  </si>
  <si>
    <t>15.3.2</t>
  </si>
  <si>
    <t>15.3.3</t>
  </si>
  <si>
    <t>15.3.4</t>
  </si>
  <si>
    <t>15.3.5</t>
  </si>
  <si>
    <t>15.3.6</t>
  </si>
  <si>
    <t>15.3.7</t>
  </si>
  <si>
    <t>15.3.8</t>
  </si>
  <si>
    <t>15.3.9</t>
  </si>
  <si>
    <t>15.3.10</t>
  </si>
  <si>
    <t>15.3.11</t>
  </si>
  <si>
    <t>15.3.12</t>
  </si>
  <si>
    <t>15.3.13</t>
  </si>
  <si>
    <t>15.3.14</t>
  </si>
  <si>
    <t>15.3.15</t>
  </si>
  <si>
    <t>15.3.16</t>
  </si>
  <si>
    <t>15.3.17</t>
  </si>
  <si>
    <t>15.3.18</t>
  </si>
  <si>
    <t>15.4</t>
  </si>
  <si>
    <t>15.4.1</t>
  </si>
  <si>
    <t>15.5.1</t>
  </si>
  <si>
    <t>15.5</t>
  </si>
  <si>
    <t>15.5.2</t>
  </si>
  <si>
    <t>15.5.3</t>
  </si>
  <si>
    <t>15.5.4</t>
  </si>
  <si>
    <t>15.5.5</t>
  </si>
  <si>
    <t>15.5.6</t>
  </si>
  <si>
    <t>15.5.7</t>
  </si>
  <si>
    <t>15.6</t>
  </si>
  <si>
    <t>15.6.1</t>
  </si>
  <si>
    <t>15.6.2</t>
  </si>
  <si>
    <t>15.6.3</t>
  </si>
  <si>
    <t>15.6.4</t>
  </si>
  <si>
    <t>15.6.5</t>
  </si>
  <si>
    <t>15.6.6</t>
  </si>
  <si>
    <t>15.6.7</t>
  </si>
  <si>
    <t>15.6.8</t>
  </si>
  <si>
    <t>15.6.9</t>
  </si>
  <si>
    <t>15.6.10</t>
  </si>
  <si>
    <t>15.6.11</t>
  </si>
  <si>
    <t>15.6.12</t>
  </si>
  <si>
    <t>15.6.13</t>
  </si>
  <si>
    <t>15.6.14</t>
  </si>
  <si>
    <t>15.6.15</t>
  </si>
  <si>
    <t>15.6.16</t>
  </si>
  <si>
    <t>15.6.17</t>
  </si>
  <si>
    <t>15.6.18</t>
  </si>
  <si>
    <t>15.6.19</t>
  </si>
  <si>
    <t>15.6.20</t>
  </si>
  <si>
    <t>15.6.21</t>
  </si>
  <si>
    <t>15.6.22</t>
  </si>
  <si>
    <t>15.6.23</t>
  </si>
  <si>
    <t>15.6.24</t>
  </si>
  <si>
    <t>15.6.25</t>
  </si>
  <si>
    <t>15.6.26</t>
  </si>
  <si>
    <t>15.6.27</t>
  </si>
  <si>
    <t>15.6.28</t>
  </si>
  <si>
    <t>15.6.29</t>
  </si>
  <si>
    <t>15.6.30</t>
  </si>
  <si>
    <t>15.6.31</t>
  </si>
  <si>
    <t>15.6.32</t>
  </si>
  <si>
    <t>15.6.33</t>
  </si>
  <si>
    <t>15.6.34</t>
  </si>
  <si>
    <t>15.6.35</t>
  </si>
  <si>
    <t>15.6.36</t>
  </si>
  <si>
    <t>15.6.37</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</si>
  <si>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</si>
  <si>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</si>
  <si>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</si>
  <si>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</si>
  <si>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</si>
  <si>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</si>
  <si>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</si>
  <si>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</si>
  <si>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</si>
  <si>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</si>
  <si>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</si>
  <si>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</si>
  <si>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</si>
  <si>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</si>
  <si>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</si>
  <si>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</si>
  <si>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</si>
  <si>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</si>
  <si>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</si>
  <si>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</si>
  <si>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</si>
  <si>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</si>
  <si>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</si>
  <si>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</si>
  <si>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</si>
  <si>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</si>
  <si>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</si>
  <si>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</si>
  <si>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</si>
  <si>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</si>
  <si>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</si>
  <si>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</si>
  <si>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</si>
  <si>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</si>
  <si>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</si>
  <si>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</si>
  <si>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</si>
  <si>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</si>
  <si>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</si>
  <si>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</si>
  <si>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</si>
  <si>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</si>
  <si>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</si>
  <si>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</si>
  <si>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</si>
  <si>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</si>
  <si>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</si>
  <si>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</si>
  <si>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</si>
  <si>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</si>
  <si>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</si>
  <si>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</si>
  <si>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</si>
  <si>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</si>
  <si>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</si>
  <si>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</si>
  <si>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</si>
  <si>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</si>
  <si>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</si>
  <si>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</si>
  <si>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</si>
  <si>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</si>
  <si>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</si>
  <si>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</si>
  <si>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</si>
  <si>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</si>
  <si>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</si>
  <si>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</si>
  <si>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</si>
  <si>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</si>
  <si>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</si>
  <si>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</si>
  <si>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</si>
  <si>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</si>
  <si>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</si>
  <si>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</si>
  <si>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</si>
  <si>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</si>
  <si>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</si>
  <si>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</si>
  <si>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</si>
  <si>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</si>
  <si>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</si>
  <si>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</si>
  <si>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</si>
  <si>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</si>
  <si>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</si>
  <si>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</si>
  <si>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</si>
  <si>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</si>
  <si>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</si>
  <si>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</si>
  <si>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</si>
  <si>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</si>
  <si>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</si>
  <si>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</si>
  <si>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</si>
  <si>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</si>
  <si>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</si>
  <si>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14.100</t>
  </si>
  <si>
    <t>14.101</t>
  </si>
  <si>
    <t>14.102</t>
  </si>
  <si>
    <t>14.103</t>
  </si>
  <si>
    <t>14.104</t>
  </si>
  <si>
    <t>14.105</t>
  </si>
  <si>
    <t>14.106</t>
  </si>
  <si>
    <t>14.107</t>
  </si>
  <si>
    <t>14.108</t>
  </si>
  <si>
    <t>14.109</t>
  </si>
  <si>
    <t>14.110</t>
  </si>
  <si>
    <t>14.111</t>
  </si>
  <si>
    <t>14.112</t>
  </si>
  <si>
    <t>14.113</t>
  </si>
  <si>
    <t>14.114</t>
  </si>
  <si>
    <t>14.115</t>
  </si>
  <si>
    <t>14.116</t>
  </si>
  <si>
    <t>14.117</t>
  </si>
  <si>
    <t>14.118</t>
  </si>
  <si>
    <t>14.119</t>
  </si>
  <si>
    <t>14.120</t>
  </si>
  <si>
    <t>14.121</t>
  </si>
  <si>
    <t>14.122</t>
  </si>
  <si>
    <t>14.123</t>
  </si>
  <si>
    <t>14.124</t>
  </si>
  <si>
    <t>14.125</t>
  </si>
  <si>
    <t>14.126</t>
  </si>
  <si>
    <t>14.127</t>
  </si>
  <si>
    <t>14.128</t>
  </si>
  <si>
    <t>14.129</t>
  </si>
  <si>
    <t>14.130</t>
  </si>
  <si>
    <t>14.131</t>
  </si>
  <si>
    <t>14.132</t>
  </si>
  <si>
    <t>14.133</t>
  </si>
  <si>
    <t>14.134</t>
  </si>
  <si>
    <t>14.135</t>
  </si>
  <si>
    <t>14.136</t>
  </si>
  <si>
    <t>14.137</t>
  </si>
  <si>
    <t>17.1</t>
  </si>
  <si>
    <t>17.1.1</t>
  </si>
  <si>
    <t>17.1.2</t>
  </si>
  <si>
    <t>17.1.3</t>
  </si>
  <si>
    <t>17.1.4</t>
  </si>
  <si>
    <t>17.1.5</t>
  </si>
  <si>
    <t>17.1.6</t>
  </si>
  <si>
    <t>17.1.7</t>
  </si>
  <si>
    <t>17.1.8</t>
  </si>
  <si>
    <t>17.1.9</t>
  </si>
  <si>
    <t>17.2</t>
  </si>
  <si>
    <t>17.2.1</t>
  </si>
  <si>
    <t>17.2.2</t>
  </si>
  <si>
    <t>17.2.3</t>
  </si>
  <si>
    <t>17.2.4</t>
  </si>
  <si>
    <t>17.2.5</t>
  </si>
  <si>
    <t>17.2.6</t>
  </si>
  <si>
    <t>17.2.7</t>
  </si>
  <si>
    <t>17.2.8</t>
  </si>
  <si>
    <t>17.2.9</t>
  </si>
  <si>
    <t>17.2.10</t>
  </si>
  <si>
    <t>17.2.11</t>
  </si>
  <si>
    <t>17.2.12</t>
  </si>
  <si>
    <t>18.1</t>
  </si>
  <si>
    <t>18.2</t>
  </si>
  <si>
    <t>18.3</t>
  </si>
  <si>
    <t>18.4</t>
  </si>
  <si>
    <t>18.5</t>
  </si>
  <si>
    <t>18.6</t>
  </si>
  <si>
    <t>18.7</t>
  </si>
  <si>
    <t>18.8</t>
  </si>
  <si>
    <t>18.9</t>
  </si>
  <si>
    <t>18.10</t>
  </si>
  <si>
    <t>18.11</t>
  </si>
  <si>
    <t>18.12</t>
  </si>
  <si>
    <t>18.13</t>
  </si>
  <si>
    <t>18.14</t>
  </si>
  <si>
    <t>18.15</t>
  </si>
  <si>
    <t>18.16</t>
  </si>
  <si>
    <t>18.17</t>
  </si>
  <si>
    <t>18.18</t>
  </si>
  <si>
    <t>18.19</t>
  </si>
  <si>
    <t>19.1.1</t>
  </si>
  <si>
    <t>19.1.2</t>
  </si>
  <si>
    <t>19.1.3</t>
  </si>
  <si>
    <t>19.1.4</t>
  </si>
  <si>
    <t>19.1.5</t>
  </si>
  <si>
    <t>19.1.6</t>
  </si>
  <si>
    <t>19.1.7</t>
  </si>
  <si>
    <t>19.1.8</t>
  </si>
  <si>
    <t>19.1.9</t>
  </si>
  <si>
    <t>19.1.10</t>
  </si>
  <si>
    <t>19.1.11</t>
  </si>
  <si>
    <t>19.1.12</t>
  </si>
  <si>
    <t>19.1.13</t>
  </si>
  <si>
    <t>19.1.14</t>
  </si>
  <si>
    <t>19.1.15</t>
  </si>
  <si>
    <t>19.1.16</t>
  </si>
  <si>
    <t>19.1.17</t>
  </si>
  <si>
    <t>19.1.18</t>
  </si>
  <si>
    <t>19.1.19</t>
  </si>
  <si>
    <t>19.1.20</t>
  </si>
  <si>
    <t>19.1.21</t>
  </si>
  <si>
    <t>19.1.22</t>
  </si>
  <si>
    <t>19.1.23</t>
  </si>
  <si>
    <t>19.1.24</t>
  </si>
  <si>
    <t>19.1.25</t>
  </si>
  <si>
    <t>19.1.26</t>
  </si>
  <si>
    <t>19.1.27</t>
  </si>
  <si>
    <t>19.1.28</t>
  </si>
  <si>
    <t>19.1.29</t>
  </si>
  <si>
    <t>19.1.30</t>
  </si>
  <si>
    <t>19.1.31</t>
  </si>
  <si>
    <t>19.1.32</t>
  </si>
  <si>
    <t>19.1.33</t>
  </si>
  <si>
    <t>19.1.34</t>
  </si>
  <si>
    <t>19.1.35</t>
  </si>
  <si>
    <t>19.1.36</t>
  </si>
  <si>
    <t>19.1.37</t>
  </si>
  <si>
    <t>19.1.38</t>
  </si>
  <si>
    <t>19.1.39</t>
  </si>
  <si>
    <t>19.1.40</t>
  </si>
  <si>
    <t>19.1.41</t>
  </si>
  <si>
    <t>19.1.42</t>
  </si>
  <si>
    <t>19.1.43</t>
  </si>
  <si>
    <t>19.1.44</t>
  </si>
  <si>
    <t>19.1.45</t>
  </si>
  <si>
    <t>19.1.46</t>
  </si>
  <si>
    <t>19.1.47</t>
  </si>
  <si>
    <t>19.1.48</t>
  </si>
  <si>
    <t>19.1.49</t>
  </si>
  <si>
    <t>19.1.50</t>
  </si>
  <si>
    <t>19.1.51</t>
  </si>
  <si>
    <t>19.1.52</t>
  </si>
  <si>
    <t>19.1.53</t>
  </si>
  <si>
    <t>19.1.54</t>
  </si>
  <si>
    <t>19.1.55</t>
  </si>
  <si>
    <t>19.2</t>
  </si>
  <si>
    <t>19.1</t>
  </si>
  <si>
    <t>19.2.1</t>
  </si>
  <si>
    <t>19.2.2</t>
  </si>
  <si>
    <t>19.2.3</t>
  </si>
  <si>
    <t>19.2.4</t>
  </si>
  <si>
    <t>19.2.5</t>
  </si>
  <si>
    <t>19.2.6</t>
  </si>
  <si>
    <t>19.2.7</t>
  </si>
  <si>
    <t>19.2.8</t>
  </si>
  <si>
    <t>19.2.9</t>
  </si>
  <si>
    <t>19.2.10</t>
  </si>
  <si>
    <t>19.2.11</t>
  </si>
  <si>
    <t>19.2.12</t>
  </si>
  <si>
    <t>19.2.13</t>
  </si>
  <si>
    <t>19.2.14</t>
  </si>
  <si>
    <t>19.2.15</t>
  </si>
  <si>
    <t>19.2.16</t>
  </si>
  <si>
    <t>19.2.17</t>
  </si>
  <si>
    <t>19.2.18</t>
  </si>
  <si>
    <t>19.2.19</t>
  </si>
  <si>
    <t>19.2.20</t>
  </si>
  <si>
    <t>19.2.21</t>
  </si>
  <si>
    <t>19.2.22</t>
  </si>
  <si>
    <t>19.2.23</t>
  </si>
  <si>
    <t>19.2.24</t>
  </si>
  <si>
    <t>19.2.25</t>
  </si>
  <si>
    <t>19.2.26</t>
  </si>
  <si>
    <t>19.2.27</t>
  </si>
  <si>
    <t>19.3</t>
  </si>
  <si>
    <t>19.3.1</t>
  </si>
  <si>
    <t>19.3.2</t>
  </si>
  <si>
    <t>19.3.3</t>
  </si>
  <si>
    <t>19.3.4</t>
  </si>
  <si>
    <t>19.3.5</t>
  </si>
  <si>
    <t>19.3.6</t>
  </si>
  <si>
    <t>19.3.7</t>
  </si>
  <si>
    <t>19.3.8</t>
  </si>
  <si>
    <t>19.3.9</t>
  </si>
  <si>
    <t>19.3.10</t>
  </si>
  <si>
    <t>19.3.11</t>
  </si>
  <si>
    <t>19.3.12</t>
  </si>
  <si>
    <t>19.3.13</t>
  </si>
  <si>
    <t>19.3.14</t>
  </si>
  <si>
    <t>19.3.15</t>
  </si>
  <si>
    <t>19.3.16</t>
  </si>
  <si>
    <t>19.3.17</t>
  </si>
  <si>
    <t>19.3.18</t>
  </si>
  <si>
    <t>19.3.19</t>
  </si>
  <si>
    <t>19.3.20</t>
  </si>
  <si>
    <t>19.3.21</t>
  </si>
  <si>
    <t>19.3.22</t>
  </si>
  <si>
    <t>19.3.23</t>
  </si>
  <si>
    <t>19.3.24</t>
  </si>
  <si>
    <t>19.3.25</t>
  </si>
  <si>
    <t>19.3.26</t>
  </si>
  <si>
    <t>19.3.27</t>
  </si>
  <si>
    <t>19.3.28</t>
  </si>
  <si>
    <t>19.3.29</t>
  </si>
  <si>
    <t>19.3.30</t>
  </si>
  <si>
    <t>19.3.31</t>
  </si>
  <si>
    <t>19.3.32</t>
  </si>
  <si>
    <t>19.3.33</t>
  </si>
  <si>
    <t>19.3.34</t>
  </si>
  <si>
    <t>19.4</t>
  </si>
  <si>
    <t>19.4.1</t>
  </si>
  <si>
    <t>19.4.2</t>
  </si>
  <si>
    <t>19.4.3</t>
  </si>
  <si>
    <t>19.4.5</t>
  </si>
  <si>
    <t>19.4.4</t>
  </si>
  <si>
    <t>19.4.6</t>
  </si>
  <si>
    <t>19.4.7</t>
  </si>
  <si>
    <t>19.4.8</t>
  </si>
  <si>
    <t>19.4.9</t>
  </si>
  <si>
    <t>19.4.10</t>
  </si>
  <si>
    <t>19.4.11</t>
  </si>
  <si>
    <t>19.4.12</t>
  </si>
  <si>
    <t>19.5</t>
  </si>
  <si>
    <t>19.5.1</t>
  </si>
  <si>
    <t>19.5.2</t>
  </si>
  <si>
    <t>19.5.3</t>
  </si>
  <si>
    <t>19.5.4</t>
  </si>
  <si>
    <t>19.5.5</t>
  </si>
  <si>
    <t>19.5.6</t>
  </si>
  <si>
    <t>19.5.7</t>
  </si>
  <si>
    <t>19.5.8</t>
  </si>
  <si>
    <t>19.5.9</t>
  </si>
  <si>
    <t>19.5.10</t>
  </si>
  <si>
    <t>19.5.11</t>
  </si>
  <si>
    <t>19.5.12</t>
  </si>
  <si>
    <t>19.6</t>
  </si>
  <si>
    <t>19.6.1</t>
  </si>
  <si>
    <t>19.6.2</t>
  </si>
  <si>
    <t>19.6.4</t>
  </si>
  <si>
    <t>19.6.3</t>
  </si>
  <si>
    <t>19.6.5</t>
  </si>
  <si>
    <t>19.6.6</t>
  </si>
  <si>
    <t>19.6.7</t>
  </si>
  <si>
    <t>19.6.8</t>
  </si>
  <si>
    <t>19.6.9</t>
  </si>
  <si>
    <t>19.6.10</t>
  </si>
  <si>
    <t>19.6.11</t>
  </si>
  <si>
    <t>19.6.12</t>
  </si>
  <si>
    <t>19.7</t>
  </si>
  <si>
    <t>19.7.1</t>
  </si>
  <si>
    <t>19.7.2</t>
  </si>
  <si>
    <t>19.7.3</t>
  </si>
  <si>
    <t>19.7.4</t>
  </si>
  <si>
    <t>19.7.5</t>
  </si>
  <si>
    <t>19.7.6</t>
  </si>
  <si>
    <t>19.7.7</t>
  </si>
  <si>
    <t>19.7.8</t>
  </si>
  <si>
    <t>19.7.9</t>
  </si>
  <si>
    <t>19.7.10</t>
  </si>
  <si>
    <t>19.7.11</t>
  </si>
  <si>
    <t>19.7.12</t>
  </si>
  <si>
    <t>19.7.13</t>
  </si>
  <si>
    <t>19.7.14</t>
  </si>
  <si>
    <t>19.7.15</t>
  </si>
  <si>
    <t>19.7.16</t>
  </si>
  <si>
    <t>19.7.17</t>
  </si>
  <si>
    <t>19.7.18</t>
  </si>
  <si>
    <t>19.7.19</t>
  </si>
  <si>
    <t>19.7.20</t>
  </si>
  <si>
    <t>19.7.21</t>
  </si>
  <si>
    <t>19.7.22</t>
  </si>
  <si>
    <t>19.7.23</t>
  </si>
  <si>
    <t>19.8</t>
  </si>
  <si>
    <t>19.8.1</t>
  </si>
  <si>
    <t>19.8.2</t>
  </si>
  <si>
    <t>19.8.3</t>
  </si>
  <si>
    <t>19.8.4</t>
  </si>
  <si>
    <t>19.8.5</t>
  </si>
  <si>
    <t>19.8.6</t>
  </si>
  <si>
    <t>19.9</t>
  </si>
  <si>
    <t>19.9.1</t>
  </si>
  <si>
    <t>19.9.2</t>
  </si>
  <si>
    <t>19.9.3</t>
  </si>
  <si>
    <t>19.9.4</t>
  </si>
  <si>
    <t>19.9.5</t>
  </si>
  <si>
    <t>19.9.6</t>
  </si>
  <si>
    <t>19.9.7</t>
  </si>
  <si>
    <t>19.9.8</t>
  </si>
  <si>
    <t>19.9.9</t>
  </si>
  <si>
    <t>19.9.10</t>
  </si>
  <si>
    <t>19.9.11</t>
  </si>
  <si>
    <t>19.9.12</t>
  </si>
  <si>
    <t>19.9.13</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</si>
  <si>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</si>
  <si>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</si>
  <si>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</si>
  <si>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</si>
  <si>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</si>
  <si>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</si>
  <si>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</si>
  <si>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</si>
  <si>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</si>
  <si>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</si>
  <si>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</si>
  <si>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</si>
  <si>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</si>
  <si>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</si>
  <si>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</si>
  <si>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</si>
  <si>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</si>
  <si>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</si>
  <si>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</si>
  <si>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</si>
  <si>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</si>
  <si>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</si>
  <si>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</si>
  <si>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</si>
  <si>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</si>
  <si>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</si>
  <si>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</si>
  <si>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20.1</t>
  </si>
  <si>
    <t>20.2</t>
  </si>
  <si>
    <t>20.3</t>
  </si>
  <si>
    <t>20.4</t>
  </si>
  <si>
    <t>20.5</t>
  </si>
  <si>
    <t>20.6</t>
  </si>
  <si>
    <t>20.7</t>
  </si>
  <si>
    <t>20.8</t>
  </si>
  <si>
    <t>20.9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</si>
  <si>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</si>
  <si>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</si>
  <si>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</si>
  <si>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</si>
  <si>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</si>
  <si>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</si>
  <si>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</si>
  <si>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</si>
  <si>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</si>
  <si>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</si>
  <si>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</si>
  <si>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</si>
  <si>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</si>
  <si>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</si>
  <si>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</si>
  <si>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</si>
  <si>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</si>
  <si>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</si>
  <si>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</si>
  <si>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</si>
  <si>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</si>
  <si>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</si>
  <si>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</si>
  <si>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</si>
  <si>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</si>
  <si>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</si>
  <si>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</si>
  <si>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</si>
  <si>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</si>
  <si>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</si>
  <si>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</si>
  <si>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</si>
  <si>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</si>
  <si>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</si>
  <si>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</si>
  <si>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</si>
  <si>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</si>
  <si>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</si>
  <si>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</si>
  <si>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</si>
  <si>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</si>
  <si>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</si>
  <si>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</si>
  <si>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</si>
  <si>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</si>
  <si>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</si>
  <si>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</si>
  <si>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</si>
  <si>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</si>
  <si>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</si>
  <si>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</si>
  <si>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</si>
  <si>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</si>
  <si>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</si>
  <si>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</si>
  <si>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</si>
  <si>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</si>
  <si>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</si>
  <si>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</si>
  <si>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</si>
  <si>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</si>
  <si>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</si>
  <si>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</si>
  <si>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</si>
  <si>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</si>
  <si>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</si>
  <si>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</si>
  <si>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</si>
  <si>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</si>
  <si>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</si>
  <si>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</si>
  <si>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</si>
  <si>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</si>
  <si>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</si>
  <si>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</si>
  <si>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</si>
  <si>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</si>
  <si>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</si>
  <si>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</si>
  <si>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</si>
  <si>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</si>
  <si>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</si>
  <si>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</si>
  <si>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</si>
  <si>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</si>
  <si>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</si>
  <si>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</si>
  <si>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</si>
  <si>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</si>
  <si>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</si>
  <si>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20.100</t>
  </si>
  <si>
    <t>20.101</t>
  </si>
  <si>
    <t>20.102</t>
  </si>
  <si>
    <t>20.103</t>
  </si>
  <si>
    <t>20.104</t>
  </si>
  <si>
    <t>20.105</t>
  </si>
  <si>
    <t>20.106</t>
  </si>
  <si>
    <t>20.107</t>
  </si>
  <si>
    <t>20.108</t>
  </si>
  <si>
    <t>20.109</t>
  </si>
  <si>
    <t>20.110</t>
  </si>
  <si>
    <t>20.111</t>
  </si>
  <si>
    <t>20.112</t>
  </si>
  <si>
    <t>20.113</t>
  </si>
  <si>
    <t>20.114</t>
  </si>
  <si>
    <t>20.115</t>
  </si>
  <si>
    <t>20.116</t>
  </si>
  <si>
    <t>20.117</t>
  </si>
  <si>
    <t>20.118</t>
  </si>
  <si>
    <t>20.119</t>
  </si>
  <si>
    <t>20.120</t>
  </si>
  <si>
    <t>20.121</t>
  </si>
  <si>
    <t>20.122</t>
  </si>
  <si>
    <t>20.123</t>
  </si>
  <si>
    <t>20.124</t>
  </si>
  <si>
    <t>20.125</t>
  </si>
  <si>
    <t>20.126</t>
  </si>
  <si>
    <t>20.127</t>
  </si>
  <si>
    <t>20.128</t>
  </si>
  <si>
    <t>20.129</t>
  </si>
  <si>
    <t>20.130</t>
  </si>
  <si>
    <t>20.131</t>
  </si>
  <si>
    <t>20.132</t>
  </si>
  <si>
    <t>20.133</t>
  </si>
  <si>
    <t>20.134</t>
  </si>
  <si>
    <t>20.135</t>
  </si>
  <si>
    <t>20.136</t>
  </si>
  <si>
    <t>20.137</t>
  </si>
  <si>
    <t>20.138</t>
  </si>
  <si>
    <t>20.139</t>
  </si>
  <si>
    <t>20.140</t>
  </si>
  <si>
    <t>20.141</t>
  </si>
  <si>
    <t>20.142</t>
  </si>
  <si>
    <t>20.143</t>
  </si>
  <si>
    <t>20.144</t>
  </si>
  <si>
    <t>20.145</t>
  </si>
  <si>
    <t>20.146</t>
  </si>
  <si>
    <t>20.147</t>
  </si>
  <si>
    <t>20.148</t>
  </si>
  <si>
    <t>20.149</t>
  </si>
  <si>
    <t>20.150</t>
  </si>
  <si>
    <t>20.151</t>
  </si>
  <si>
    <t>20.152</t>
  </si>
  <si>
    <t>20.153</t>
  </si>
  <si>
    <t>20.154</t>
  </si>
  <si>
    <t>20.155</t>
  </si>
  <si>
    <t>20.156</t>
  </si>
  <si>
    <t>20.157</t>
  </si>
  <si>
    <t>20.158</t>
  </si>
  <si>
    <t>20.159</t>
  </si>
  <si>
    <t>20.160</t>
  </si>
  <si>
    <t>20.161</t>
  </si>
  <si>
    <t>20.162</t>
  </si>
  <si>
    <t>20.163</t>
  </si>
  <si>
    <t>20.164</t>
  </si>
  <si>
    <t>20.165</t>
  </si>
  <si>
    <t>20.166</t>
  </si>
  <si>
    <t>20.167</t>
  </si>
  <si>
    <t>20.168</t>
  </si>
  <si>
    <t>20.169</t>
  </si>
  <si>
    <t>20.170</t>
  </si>
  <si>
    <t>20.171</t>
  </si>
  <si>
    <t>20.172</t>
  </si>
  <si>
    <t>20.173</t>
  </si>
  <si>
    <t>20.174</t>
  </si>
  <si>
    <t>20.175</t>
  </si>
  <si>
    <t>20.176</t>
  </si>
  <si>
    <t>20.177</t>
  </si>
  <si>
    <t>20.178</t>
  </si>
  <si>
    <t>20.179</t>
  </si>
  <si>
    <t>INSTALAÇÕES ESPECIAIS (IT MÉDICO, SISTEMAS ESPECIAIS E SONORIZAÇÃO)</t>
  </si>
  <si>
    <t xml:space="preserve">Quadro elétrico de distribuição e comando, do tipo armário em chapa de aço 2,65mm, com pintura eletrostática a pó na cor RAL 7032; base soleira em perfil U ennjecido, em chapa de aço 2mm para proteção contra umidade; dimensões 2000x880x400 AxLxP. O quadro elétrico deve ser totalmente industrializado, completo com todos os componentes como disjuntores, barramentos, multimedidores, inversores, cabos e afins,  conforme diagrama unifilar e detalhe dos quadros. O fornecimento do quadro deve ser composto com laudo de teste de funcionamento, laudo de teste de isolamento, laudo de teste de conformidade com o projeto, manuais dos equipamentos internos e termo de garantia.  O quadro deve ser confeccionado seguindo todas as normas vigentes como NBR 5410, NBR IEC-60439-1. Referência no projeto: Comando e distribuição Chiller e bombas de agua gelada. </t>
  </si>
  <si>
    <t>Kit Exaustor de teto para banheiros com 150m³/h. Ref. Ventokit Multivac 150A</t>
  </si>
  <si>
    <t>CAIXA D´AGUA EM POLIETILENO, 500 LITROS, COM ACESSÓRIOS</t>
  </si>
  <si>
    <t>TRANSFORMADOR DISTRIBUICAO 750KVA TRIFASICO 60HZ CLASSE 15KV IMERSO EM ÓLEO MINERAL FORNECIMENTO E INSTALACAO</t>
  </si>
  <si>
    <t>73857/9</t>
  </si>
  <si>
    <r>
      <t xml:space="preserve">ALUGUEL CONTAINER/ESCRIT/WC C/1 VASO/1 LAV/1 MIC/4 CHUV LARG          =2,20M COMPR=6,20M ALT=2,50M CHAPA ACO NERV TRAPEZ FORROC/            ISOL TERMO-ACUST CHASSIS REFORC PISO COMPENS NAVAL INCL INST          ELETR/HIDRO-SANIT EXCL TRANSP/CARGA/DESCARGA </t>
    </r>
    <r>
      <rPr>
        <b/>
        <sz val="8"/>
        <color rgb="FF000000"/>
        <rFont val="Arial"/>
        <family val="2"/>
      </rPr>
      <t>(2 unid x 12 meses)</t>
    </r>
  </si>
  <si>
    <t>SINDUSCON</t>
  </si>
  <si>
    <t>TÉCNICO DE SEGURANÇA DO TRABALHO</t>
  </si>
  <si>
    <t>CONCRETAGEM DE VIGAS E LAJES, FCK=20 MPA, PARA LAJES PREMOLDADAS COM USO DE BOMBA EM EDIFICAÇÃO COM ÁREA MÉDIA DE LAJES MAIOR QUE 20 M² - LANÇAMENTO, ADENSAMENTO E ACABAMENTO. AF_12/2015</t>
  </si>
  <si>
    <t xml:space="preserve">IMPERMEABILIZAÇÃO COM CIMENTO POLIMÉRICO - 2 DEMÃOS - ESTRUTURADO COM VÉU DE POLIÉSTER </t>
  </si>
  <si>
    <t>C4294</t>
  </si>
  <si>
    <t>FORRO DE GESSO ACARTONADO ESTRUTURADO - FORNECIMENTO E MONTAGEM - M2</t>
  </si>
  <si>
    <t>FORNECIMENTO E MONTAGEM DE ESTRUTURA METÁLICA W 250 X 38.5 (pilares e vigas :chiller e fancoil)</t>
  </si>
  <si>
    <t>COBERTURA E ESTUTURA METÁLICA</t>
  </si>
  <si>
    <t>FORNECIMENTO E MONTAGEM DE ESTRUTURA METÁLICA COBERTURA ÁREA TÉCNICA</t>
  </si>
  <si>
    <t xml:space="preserve"> RG70177</t>
  </si>
  <si>
    <t>FORRO MODULAR, COR BRANCA, ESPESSURA DE 15MM, MODULAÇÃO DE 625X625MM, COM SISTEMA DE ESTRUTURA APARENTE (SISTEMA C), BORDAS SK - FORNECIMENTO E INSTALAÇÃO</t>
  </si>
  <si>
    <t>RG70178</t>
  </si>
  <si>
    <t>CONCRETAGEM DE PILARES, FCK = 25 MPA, COM USO DE BOMBA EM EDIFICAÇÃO COM SEÇÃO MÉDIA DE PILARES MAIOR QUE 0,25 M² - LANÇAMENTO, ADENSAMENTO E ACABAMENTO. AF_12/2015</t>
  </si>
  <si>
    <t xml:space="preserve">EMOP </t>
  </si>
  <si>
    <t>18.018.0010-0</t>
  </si>
  <si>
    <t>CORTINA DIVISORIA HOSPITALAR, SEM EMENDAS, CONFECCIONADA EM VINIL DE ALTO ESPESSURA 0,4 MM, ANTICHAMA, ANTIFUNGO, BACTERICIDA E ANTIESTATICO, COM 1,80 M</t>
  </si>
  <si>
    <t xml:space="preserve"> RG70180</t>
  </si>
  <si>
    <t>9.9</t>
  </si>
  <si>
    <t>RG70182</t>
  </si>
  <si>
    <t>RG70184</t>
  </si>
  <si>
    <t>RG70185</t>
  </si>
  <si>
    <t>EMBOÇO, PARA RECEBIMENTO DE CERÂMICA, EM ARGAMASSA INDUSTRIALIZADA, APLICADO COM EQUIPAMENTO DE MISTURA E PROJEÇÃO DE 1,5 M3/H, EM FACES INTERNAS DE PAREDES DE AMBIENTES COM ÁREA MAIOR QUE 10M2, ESPESSURA 10MM, COM TALISCAS. AF_06/2014</t>
  </si>
  <si>
    <t xml:space="preserve"> RG70156</t>
  </si>
  <si>
    <t>REJUNTAMENTO C/ ARG. PRÉ-FABRICADA, JUNTA ATÉ 2mm EM CERÂMICA, ACIMA DE 30x30 cm (900 cm²) E PORCELANATOS (PAREDE/PISO)</t>
  </si>
  <si>
    <t>6.5</t>
  </si>
  <si>
    <t xml:space="preserve"> RG70189</t>
  </si>
  <si>
    <t>PROTETOR DE PAREDE , MODELO CCR-80 (H=20,3CM)  COR CINZA 1360</t>
  </si>
  <si>
    <t>PROTETOR DE PAREDE TIPO CORRIMÃO , MODELO CRB-40 COR CINZA 1360</t>
  </si>
  <si>
    <t>PROTETOR DE CANTOS , MODELO CSM-20 H=120CM COR CINZA 1360</t>
  </si>
  <si>
    <t>RODAPÉ EM PORCELANATO TÉCNICO  H=10CM ACABAMENTO, ASSENTADO COM ARGAMASSA COLANTE PARA PORCELANATO, INCLUSO REJUNTAMENTO, JUNTAS 2MM</t>
  </si>
  <si>
    <t>MANTA VINÍLICA PARA CENTRO CIRURGICO (PISO CONDUTIVO)  IQ TORO SC REF. 3093100 E 3093107  - FORNECIMENTO E INSTALAÇÃO</t>
  </si>
  <si>
    <t>RODAPÉ EM MANTA VINÍLICA PARA CENTRO CIRURGICO (PISO CONDUTIVO) IQ TORO SC REF. 3093100 E 3093107  - FORNECIMENTO E INSTALAÇÃO</t>
  </si>
  <si>
    <t>ELETRICISTA COM ENCARGOS COMPLEMENTARES</t>
  </si>
  <si>
    <t xml:space="preserve"> 88264 /SINAPI</t>
  </si>
  <si>
    <t>AJUDANTE ESPECIALIZADO COM ENCARGOS COMPLEMENTARES</t>
  </si>
  <si>
    <t>88243/SINAPI</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</si>
</sst>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1" formatCode="_-* #,##0_-;\-* #,##0_-;_-* &quot;-&quot;_-;_-@_-"/>
    <numFmt numFmtId="44" formatCode="_-&quot;R$&quot;\ * #,##0.00_-;\-&quot;R$&quot;\ * #,##0.00_-;_-&quot;R$&quot;\ * &quot;-&quot;??_-;_-@_-"/>
    <numFmt numFmtId="43" formatCode="_-* #,##0.00_-;\-* #,##0.00_-;_-* &quot;-&quot;??_-;_-@_-"/>
    <numFmt numFmtId="164" formatCode="0.0%"/>
    <numFmt numFmtId="165" formatCode="#,###.00"/>
    <numFmt numFmtId="166" formatCode="_(* #,##0.00_);_(* \(#,##0.00\);_(* &quot;-&quot;??_);_(@_)"/>
    <numFmt numFmtId="167" formatCode="0.0000"/>
    <numFmt numFmtId="168" formatCode="_(* #,##0_);_(* \(#,##0\);_(* &quot;-&quot;_);_(@_)"/>
    <numFmt numFmtId="169" formatCode="\$#,##0.00\ ;\(\$#,##0.00\)"/>
    <numFmt numFmtId="170" formatCode="_(&quot;$&quot;* #,##0_);_(&quot;$&quot;* \(#,##0\);_(&quot;$&quot;* &quot;-&quot;_);_(@_)"/>
    <numFmt numFmtId="171" formatCode="\$#,##0\ ;\(\$#,##0\)"/>
    <numFmt numFmtId="172" formatCode="_([$€]* #,##0.00_);_([$€]* \(#,##0.00\);_([$€]* &quot;-&quot;??_);_(@_)"/>
    <numFmt numFmtId="173" formatCode="_([$€-2]* #,##0.00_);_([$€-2]* \(#,##0.00\);_([$€-2]* \-??_)"/>
    <numFmt numFmtId="174" formatCode="&quot;R$ &quot;#,##0.00"/>
    <numFmt numFmtId="175" formatCode="_-* #,##0\ _F_-;\-* #,##0\ _F_-;_-* &quot;-&quot;\ _F_-;_-@_-"/>
    <numFmt numFmtId="176" formatCode="_(&quot;R$ &quot;* #,##0.00_);_(&quot;R$ &quot;* \(#,##0.00\);_(&quot;R$ &quot;* &quot;-&quot;??_);_(@_)"/>
    <numFmt numFmtId="177" formatCode="#."/>
    <numFmt numFmtId="178" formatCode="_-* #,##0\ &quot;F&quot;_-;\-* #,##0\ &quot;F&quot;_-;_-* &quot;-&quot;\ &quot;F&quot;_-;_-@_-"/>
    <numFmt numFmtId="179" formatCode="#,##0.00\ &quot;F&quot;;[Red]\-#,##0.00\ &quot;F&quot;"/>
    <numFmt numFmtId="180" formatCode="ddd"/>
    <numFmt numFmtId="181" formatCode="d/mm/yyyy"/>
    <numFmt numFmtId="182" formatCode="dd/mm/yy"/>
    <numFmt numFmtId="183" formatCode="00\ &quot;Meses&quot;"/>
    <numFmt numFmtId="184" formatCode="_-* #,##0.0_-;\-* #,##0.0_-;_-* &quot;-&quot;?_-;_-@_-"/>
    <numFmt numFmtId="185" formatCode="#,##0.00_ ;\-#,##0.00\ "/>
    <numFmt numFmtId="186" formatCode="#,##0.000"/>
    <numFmt numFmtId="187" formatCode="_(&quot;R$&quot;* #,##0.0000_);_(&quot;R$&quot;* \(#,##0.0000\);_(&quot;R$&quot;* &quot;-&quot;????_);_(@_)"/>
  </numFmts>
  <fonts count="96">
    <font>
      <sz val="11"/>
      <color rgb="FF000000"/>
      <name val="Calibri"/>
      <family val="2"/>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charset val="204"/>
    </font>
    <font>
      <b/>
      <sz val="11"/>
      <color rgb="FF000000"/>
      <name val="Calibri"/>
      <family val="2"/>
    </font>
    <font>
      <b/>
      <sz val="8"/>
      <color rgb="FF000000"/>
      <name val="Arial"/>
      <family val="2"/>
    </font>
    <font>
      <sz val="8"/>
      <color rgb="FF000000"/>
      <name val="Arial"/>
      <family val="2"/>
    </font>
    <font>
      <sz val="8"/>
      <color rgb="FF000000"/>
      <name val="Calibri"/>
      <family val="2"/>
      <charset val="204"/>
    </font>
    <font>
      <b/>
      <sz val="12"/>
      <color indexed="8"/>
      <name val="Arial"/>
      <family val="2"/>
    </font>
    <font>
      <b/>
      <sz val="11"/>
      <color rgb="FFFF0000"/>
      <name val="Calibri"/>
      <family val="2"/>
    </font>
    <font>
      <sz val="8"/>
      <name val="Arial"/>
      <family val="2"/>
    </font>
    <font>
      <sz val="8"/>
      <name val="Arial"/>
      <family val="2"/>
    </font>
    <font>
      <b/>
      <sz val="8"/>
      <color rgb="FF000000"/>
      <name val="Arial"/>
      <family val="2"/>
    </font>
    <font>
      <b/>
      <sz val="11"/>
      <color theme="1"/>
      <name val="Calibri"/>
      <family val="2"/>
      <scheme val="minor"/>
    </font>
    <font>
      <sz val="11"/>
      <name val="Arial"/>
      <family val="1"/>
    </font>
    <font>
      <b/>
      <sz val="11"/>
      <name val="Arial"/>
      <family val="1"/>
    </font>
    <font>
      <b/>
      <sz val="14"/>
      <color theme="1"/>
      <name val="Calibri"/>
      <family val="2"/>
      <scheme val="minor"/>
    </font>
    <font>
      <b/>
      <sz val="14"/>
      <color theme="0"/>
      <name val="Calibri"/>
      <family val="2"/>
      <scheme val="minor"/>
    </font>
    <font>
      <b/>
      <sz val="11"/>
      <name val="Calibri"/>
      <family val="2"/>
      <scheme val="minor"/>
    </font>
    <font>
      <b/>
      <sz val="14"/>
      <color rgb="FF000000"/>
      <name val="Times New Roman"/>
      <family val="1"/>
    </font>
    <font>
      <sz val="10"/>
      <color indexed="8"/>
      <name val="MS Sans Serif"/>
      <family val="2"/>
    </font>
    <font>
      <b/>
      <sz val="22"/>
      <color indexed="8"/>
      <name val="Times New Roman"/>
      <family val="1"/>
    </font>
    <font>
      <b/>
      <sz val="9.85"/>
      <color indexed="8"/>
      <name val="Times New Roman"/>
      <family val="1"/>
    </font>
    <font>
      <b/>
      <sz val="12"/>
      <color indexed="8"/>
      <name val="Times New Roman"/>
      <family val="1"/>
    </font>
    <font>
      <b/>
      <sz val="16"/>
      <color rgb="FF000000"/>
      <name val="Times New Roman"/>
      <family val="1"/>
    </font>
    <font>
      <b/>
      <sz val="12"/>
      <color rgb="FF000000"/>
      <name val="Times New Roman"/>
      <family val="1"/>
    </font>
    <font>
      <sz val="10"/>
      <name val="Arial"/>
      <family val="2"/>
    </font>
    <font>
      <b/>
      <sz val="16"/>
      <name val="Arial"/>
      <family val="2"/>
    </font>
    <font>
      <b/>
      <sz val="8"/>
      <name val="Arial"/>
      <family val="2"/>
    </font>
    <font>
      <b/>
      <sz val="10"/>
      <name val="Arial"/>
      <family val="2"/>
    </font>
    <font>
      <sz val="11"/>
      <color indexed="8"/>
      <name val="Calibri"/>
      <family val="2"/>
    </font>
    <font>
      <sz val="11"/>
      <name val="Century Gothic"/>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8"/>
      <name val="Arial"/>
      <family val="2"/>
    </font>
    <font>
      <b/>
      <sz val="10"/>
      <color indexed="22"/>
      <name val="Arial"/>
      <family val="2"/>
    </font>
    <font>
      <sz val="1"/>
      <color indexed="8"/>
      <name val="Courier"/>
      <family val="3"/>
    </font>
    <font>
      <sz val="11"/>
      <color indexed="62"/>
      <name val="Calibri"/>
      <family val="2"/>
    </font>
    <font>
      <sz val="10"/>
      <color indexed="8"/>
      <name val="Times New Roman"/>
      <family val="1"/>
      <charset val="1"/>
    </font>
    <font>
      <i/>
      <sz val="11"/>
      <color indexed="23"/>
      <name val="Calibri"/>
      <family val="2"/>
    </font>
    <font>
      <b/>
      <sz val="18"/>
      <color indexed="22"/>
      <name val="Arial"/>
      <family val="2"/>
    </font>
    <font>
      <b/>
      <sz val="12"/>
      <color indexed="22"/>
      <name val="Arial"/>
      <family val="2"/>
    </font>
    <font>
      <b/>
      <sz val="11"/>
      <color indexed="56"/>
      <name val="Calibri"/>
      <family val="2"/>
    </font>
    <font>
      <u/>
      <sz val="7.5"/>
      <color indexed="12"/>
      <name val="Arial"/>
      <family val="2"/>
    </font>
    <font>
      <u/>
      <sz val="7.5"/>
      <color indexed="36"/>
      <name val="Helv"/>
      <family val="2"/>
    </font>
    <font>
      <u/>
      <sz val="7.5"/>
      <color indexed="12"/>
      <name val="Helv"/>
      <family val="2"/>
    </font>
    <font>
      <sz val="10"/>
      <name val="Helv"/>
    </font>
    <font>
      <sz val="10"/>
      <name val="Times New Roman"/>
      <family val="1"/>
    </font>
    <font>
      <b/>
      <sz val="10.1"/>
      <color indexed="8"/>
      <name val="Times New Roman"/>
      <family val="1"/>
    </font>
    <font>
      <sz val="11"/>
      <color indexed="60"/>
      <name val="Calibri"/>
      <family val="2"/>
    </font>
    <font>
      <sz val="12"/>
      <name val="Courier New"/>
      <family val="3"/>
    </font>
    <font>
      <sz val="11"/>
      <color theme="1"/>
      <name val="Calibri"/>
      <family val="2"/>
      <charset val="134"/>
      <scheme val="minor"/>
    </font>
    <font>
      <b/>
      <sz val="11"/>
      <color indexed="63"/>
      <name val="Calibri"/>
      <family val="2"/>
    </font>
    <font>
      <sz val="10"/>
      <color indexed="8"/>
      <name val="Times New Roman"/>
      <family val="2"/>
    </font>
    <font>
      <sz val="1"/>
      <color indexed="18"/>
      <name val="Courier"/>
      <family val="3"/>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sz val="11"/>
      <name val="Arial"/>
      <family val="2"/>
    </font>
    <font>
      <b/>
      <sz val="11"/>
      <color theme="1"/>
      <name val="Arial"/>
      <family val="2"/>
    </font>
    <font>
      <b/>
      <sz val="10"/>
      <color theme="1"/>
      <name val="Arial"/>
      <family val="2"/>
    </font>
    <font>
      <b/>
      <sz val="9"/>
      <color theme="1"/>
      <name val="Arial"/>
      <family val="2"/>
    </font>
    <font>
      <b/>
      <sz val="9"/>
      <color theme="1"/>
      <name val="Calibri"/>
      <family val="2"/>
      <scheme val="minor"/>
    </font>
    <font>
      <b/>
      <sz val="8"/>
      <color theme="1"/>
      <name val="Arial"/>
      <family val="2"/>
    </font>
    <font>
      <b/>
      <sz val="8"/>
      <color theme="1"/>
      <name val="Calibri"/>
      <family val="2"/>
      <scheme val="minor"/>
    </font>
    <font>
      <sz val="8"/>
      <color theme="1"/>
      <name val="Arial"/>
      <family val="2"/>
    </font>
    <font>
      <sz val="8"/>
      <color theme="1"/>
      <name val="Calibri"/>
      <family val="2"/>
      <scheme val="minor"/>
    </font>
    <font>
      <b/>
      <sz val="8"/>
      <name val="Arial"/>
      <family val="1"/>
    </font>
    <font>
      <sz val="8"/>
      <name val="Arial"/>
      <family val="1"/>
    </font>
    <font>
      <b/>
      <sz val="8"/>
      <name val="Calibri"/>
      <family val="2"/>
      <scheme val="minor"/>
    </font>
    <font>
      <sz val="8"/>
      <name val="Calibri"/>
      <family val="2"/>
      <scheme val="minor"/>
    </font>
    <font>
      <b/>
      <sz val="11"/>
      <name val="Arial"/>
      <family val="2"/>
    </font>
    <font>
      <sz val="9"/>
      <color indexed="8"/>
      <name val="Verdana"/>
      <family val="2"/>
    </font>
    <font>
      <b/>
      <sz val="9"/>
      <color indexed="8"/>
      <name val="Arial"/>
      <family val="2"/>
    </font>
    <font>
      <sz val="9"/>
      <color indexed="8"/>
      <name val="Arial"/>
      <family val="2"/>
    </font>
    <font>
      <sz val="9"/>
      <color theme="1"/>
      <name val="Arial"/>
      <family val="2"/>
    </font>
    <font>
      <b/>
      <sz val="9"/>
      <color indexed="8"/>
      <name val="Verdana"/>
      <family val="2"/>
    </font>
    <font>
      <sz val="9"/>
      <name val="Arial"/>
      <family val="2"/>
    </font>
    <font>
      <b/>
      <sz val="8"/>
      <color theme="1"/>
      <name val="Calibri"/>
      <family val="2"/>
      <scheme val="minor"/>
    </font>
    <font>
      <b/>
      <sz val="8"/>
      <name val="Arial"/>
      <family val="2"/>
    </font>
    <font>
      <sz val="8"/>
      <color rgb="FF000000"/>
      <name val="Arial"/>
      <family val="2"/>
    </font>
    <font>
      <sz val="8"/>
      <color theme="1"/>
      <name val="Arial"/>
      <family val="2"/>
    </font>
    <font>
      <sz val="8"/>
      <name val="Arial"/>
      <family val="2"/>
    </font>
    <font>
      <b/>
      <sz val="8"/>
      <color rgb="FF000000"/>
      <name val="Arial"/>
      <family val="2"/>
    </font>
    <font>
      <sz val="11"/>
      <color rgb="FF000000"/>
      <name val="Arial"/>
      <family val="2"/>
    </font>
    <font>
      <sz val="8"/>
      <color rgb="FF000000"/>
      <name val="Arial"/>
      <family val="2"/>
      <charset val="1"/>
    </font>
    <font>
      <sz val="8"/>
      <name val="Arial"/>
      <family val="2"/>
      <charset val="1"/>
    </font>
  </fonts>
  <fills count="5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rgb="FFE6E6E6"/>
      </patternFill>
    </fill>
    <fill>
      <patternFill patternType="solid">
        <fgColor rgb="FFFFFFFF"/>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2"/>
        <bgColor indexed="31"/>
      </patternFill>
    </fill>
    <fill>
      <patternFill patternType="solid">
        <fgColor indexed="55"/>
        <bgColor indexed="23"/>
      </patternFill>
    </fill>
    <fill>
      <patternFill patternType="solid">
        <fgColor indexed="55"/>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43"/>
      </patternFill>
    </fill>
    <fill>
      <patternFill patternType="solid">
        <fgColor indexed="26"/>
        <bgColor indexed="9"/>
      </patternFill>
    </fill>
    <fill>
      <patternFill patternType="solid">
        <fgColor indexed="26"/>
      </patternFill>
    </fill>
    <fill>
      <patternFill patternType="solid">
        <fgColor rgb="FFE6E6E6"/>
        <bgColor indexed="64"/>
      </patternFill>
    </fill>
    <fill>
      <patternFill patternType="solid">
        <fgColor theme="0" tint="-0.14999847407452621"/>
        <bgColor indexed="64"/>
      </patternFill>
    </fill>
    <fill>
      <patternFill patternType="solid">
        <fgColor theme="0" tint="-0.499984740745262"/>
        <bgColor indexed="64"/>
      </patternFill>
    </fill>
  </fills>
  <borders count="5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indexed="64"/>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rgb="FF000000"/>
      </bottom>
      <diagonal/>
    </border>
    <border>
      <left/>
      <right/>
      <top/>
      <bottom style="thin">
        <color rgb="FF000000"/>
      </bottom>
      <diagonal/>
    </border>
    <border>
      <left style="thin">
        <color rgb="FF000000"/>
      </left>
      <right style="thin">
        <color indexed="64"/>
      </right>
      <top style="thin">
        <color auto="1"/>
      </top>
      <bottom style="thin">
        <color rgb="FF000000"/>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style="thin">
        <color indexed="64"/>
      </top>
      <bottom style="double">
        <color indexed="6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style="thin">
        <color rgb="FF000000"/>
      </bottom>
      <diagonal/>
    </border>
  </borders>
  <cellStyleXfs count="393">
    <xf numFmtId="0" fontId="0" fillId="0" borderId="0"/>
    <xf numFmtId="0" fontId="5" fillId="0" borderId="0"/>
    <xf numFmtId="9" fontId="5" fillId="0" borderId="0" applyFont="0" applyFill="0" applyBorder="0" applyAlignment="0" applyProtection="0"/>
    <xf numFmtId="0" fontId="4" fillId="0" borderId="0"/>
    <xf numFmtId="0" fontId="5" fillId="0" borderId="0"/>
    <xf numFmtId="44" fontId="5" fillId="0" borderId="0" applyFont="0" applyFill="0" applyBorder="0" applyAlignment="0" applyProtection="0"/>
    <xf numFmtId="0" fontId="3" fillId="0" borderId="0"/>
    <xf numFmtId="0" fontId="16" fillId="0" borderId="0"/>
    <xf numFmtId="0" fontId="22" fillId="0" borderId="0"/>
    <xf numFmtId="0" fontId="28" fillId="0" borderId="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4" fontId="33" fillId="0" borderId="28" applyNumberFormat="0" applyBorder="0" applyAlignment="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11" borderId="0" applyNumberFormat="0" applyBorder="0" applyAlignment="0" applyProtection="0"/>
    <xf numFmtId="0" fontId="32" fillId="20"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4" fillId="28"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9" borderId="0" applyNumberFormat="0" applyBorder="0" applyAlignment="0" applyProtection="0"/>
    <xf numFmtId="0" fontId="35" fillId="9"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7" fillId="40" borderId="29" applyNumberFormat="0" applyAlignment="0" applyProtection="0"/>
    <xf numFmtId="0" fontId="37" fillId="41" borderId="29" applyNumberFormat="0" applyAlignment="0" applyProtection="0"/>
    <xf numFmtId="0" fontId="37" fillId="41" borderId="29" applyNumberFormat="0" applyAlignment="0" applyProtection="0"/>
    <xf numFmtId="0" fontId="28" fillId="0" borderId="0"/>
    <xf numFmtId="0" fontId="38" fillId="42" borderId="30" applyNumberFormat="0" applyAlignment="0" applyProtection="0"/>
    <xf numFmtId="0" fontId="38" fillId="42" borderId="30" applyNumberFormat="0" applyAlignment="0" applyProtection="0"/>
    <xf numFmtId="0" fontId="39" fillId="0" borderId="31" applyNumberFormat="0" applyFill="0" applyAlignment="0" applyProtection="0"/>
    <xf numFmtId="0" fontId="39" fillId="0" borderId="31" applyNumberFormat="0" applyFill="0" applyAlignment="0" applyProtection="0"/>
    <xf numFmtId="0" fontId="38" fillId="43" borderId="30" applyNumberFormat="0" applyAlignment="0" applyProtection="0"/>
    <xf numFmtId="168" fontId="28" fillId="0" borderId="0" applyFont="0" applyFill="0" applyBorder="0" applyAlignment="0" applyProtection="0"/>
    <xf numFmtId="41" fontId="28" fillId="0" borderId="0" applyFont="0" applyFill="0" applyBorder="0" applyAlignment="0" applyProtection="0"/>
    <xf numFmtId="3" fontId="40" fillId="0" borderId="0" applyFont="0" applyFill="0" applyBorder="0" applyAlignment="0" applyProtection="0"/>
    <xf numFmtId="169" fontId="41" fillId="0" borderId="0" applyNumberFormat="0" applyFont="0" applyFill="0" applyBorder="0" applyAlignment="0" applyProtection="0"/>
    <xf numFmtId="170" fontId="28" fillId="0" borderId="0" applyFont="0" applyFill="0" applyBorder="0" applyAlignment="0" applyProtection="0"/>
    <xf numFmtId="171" fontId="40" fillId="0" borderId="0" applyFont="0" applyFill="0" applyBorder="0" applyAlignment="0" applyProtection="0"/>
    <xf numFmtId="0" fontId="42" fillId="0" borderId="0">
      <protection locked="0"/>
    </xf>
    <xf numFmtId="0" fontId="42" fillId="0" borderId="0">
      <protection locked="0"/>
    </xf>
    <xf numFmtId="0" fontId="42" fillId="0" borderId="0">
      <protection locked="0"/>
    </xf>
    <xf numFmtId="0" fontId="42" fillId="0" borderId="0">
      <protection locked="0"/>
    </xf>
    <xf numFmtId="0" fontId="40" fillId="0" borderId="0" applyFont="0" applyFill="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3" fillId="19" borderId="29" applyNumberFormat="0" applyAlignment="0" applyProtection="0"/>
    <xf numFmtId="0" fontId="43" fillId="19" borderId="29" applyNumberFormat="0" applyAlignment="0" applyProtection="0"/>
    <xf numFmtId="172" fontId="28" fillId="0" borderId="0" applyFont="0" applyFill="0" applyBorder="0" applyAlignment="0" applyProtection="0"/>
    <xf numFmtId="173" fontId="28" fillId="0" borderId="0" applyFill="0" applyBorder="0" applyAlignment="0" applyProtection="0"/>
    <xf numFmtId="172" fontId="28" fillId="0" borderId="0" applyFont="0" applyFill="0" applyBorder="0" applyAlignment="0" applyProtection="0"/>
    <xf numFmtId="0" fontId="44" fillId="0" borderId="0"/>
    <xf numFmtId="0" fontId="45" fillId="0" borderId="0" applyNumberFormat="0" applyFill="0" applyBorder="0" applyAlignment="0" applyProtection="0"/>
    <xf numFmtId="2" fontId="40" fillId="0" borderId="0" applyFont="0" applyFill="0" applyBorder="0" applyAlignment="0" applyProtection="0"/>
    <xf numFmtId="174" fontId="28" fillId="0" borderId="0">
      <protection locked="0"/>
    </xf>
    <xf numFmtId="174" fontId="28" fillId="0" borderId="0">
      <protection locked="0"/>
    </xf>
    <xf numFmtId="174" fontId="28" fillId="0" borderId="0">
      <protection locked="0"/>
    </xf>
    <xf numFmtId="174" fontId="28" fillId="0" borderId="0">
      <protection locked="0"/>
    </xf>
    <xf numFmtId="0" fontId="36" fillId="10"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2"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35" fillId="15" borderId="0" applyNumberFormat="0" applyBorder="0" applyAlignment="0" applyProtection="0"/>
    <xf numFmtId="0" fontId="35" fillId="15" borderId="0" applyNumberFormat="0" applyBorder="0" applyAlignment="0" applyProtection="0"/>
    <xf numFmtId="0" fontId="43" fillId="13" borderId="29" applyNumberFormat="0" applyAlignment="0" applyProtection="0"/>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39" fillId="0" borderId="31" applyNumberFormat="0" applyFill="0" applyAlignment="0" applyProtection="0"/>
    <xf numFmtId="175" fontId="28" fillId="0" borderId="0" applyFont="0" applyFill="0" applyBorder="0" applyAlignment="0" applyProtection="0"/>
    <xf numFmtId="4" fontId="52" fillId="0" borderId="0" applyFont="0" applyFill="0" applyBorder="0" applyAlignment="0" applyProtection="0"/>
    <xf numFmtId="176" fontId="53"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54" fillId="0" borderId="0" applyNumberFormat="0" applyFill="0" applyBorder="0" applyProtection="0">
      <alignment vertical="center"/>
    </xf>
    <xf numFmtId="176" fontId="28" fillId="0" borderId="0" applyFont="0" applyFill="0" applyBorder="0" applyAlignment="0" applyProtection="0"/>
    <xf numFmtId="176" fontId="28" fillId="0" borderId="0" applyFont="0" applyFill="0" applyBorder="0" applyAlignment="0" applyProtection="0"/>
    <xf numFmtId="3" fontId="28" fillId="0" borderId="0" applyFont="0" applyFill="0" applyBorder="0" applyAlignment="0" applyProtection="0"/>
    <xf numFmtId="178" fontId="28" fillId="0" borderId="0" applyFont="0" applyFill="0" applyBorder="0" applyAlignment="0" applyProtection="0"/>
    <xf numFmtId="179" fontId="52" fillId="0" borderId="0" applyFont="0" applyFill="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39" fontId="56" fillId="0" borderId="0"/>
    <xf numFmtId="0" fontId="3" fillId="0" borderId="0"/>
    <xf numFmtId="0" fontId="3" fillId="0" borderId="0"/>
    <xf numFmtId="0" fontId="3" fillId="0" borderId="0"/>
    <xf numFmtId="0" fontId="57" fillId="0" borderId="0">
      <alignment vertical="center"/>
    </xf>
    <xf numFmtId="0" fontId="53" fillId="0" borderId="0"/>
    <xf numFmtId="39" fontId="56" fillId="0" borderId="0"/>
    <xf numFmtId="0" fontId="28" fillId="0" borderId="0"/>
    <xf numFmtId="0" fontId="28" fillId="0" borderId="0"/>
    <xf numFmtId="0" fontId="2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28" fillId="0" borderId="0"/>
    <xf numFmtId="0" fontId="28" fillId="0" borderId="0"/>
    <xf numFmtId="0" fontId="28" fillId="0" borderId="0"/>
    <xf numFmtId="0" fontId="3" fillId="0" borderId="0"/>
    <xf numFmtId="0" fontId="28" fillId="0" borderId="0"/>
    <xf numFmtId="0" fontId="16" fillId="0" borderId="0"/>
    <xf numFmtId="0" fontId="3" fillId="0" borderId="0"/>
    <xf numFmtId="0" fontId="3" fillId="0" borderId="0"/>
    <xf numFmtId="0" fontId="28" fillId="0" borderId="0"/>
    <xf numFmtId="0" fontId="3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50" borderId="33" applyNumberFormat="0" applyAlignment="0" applyProtection="0"/>
    <xf numFmtId="0" fontId="28" fillId="50" borderId="33" applyNumberFormat="0" applyAlignment="0" applyProtection="0"/>
    <xf numFmtId="0" fontId="28" fillId="51" borderId="33" applyNumberFormat="0" applyFont="0" applyAlignment="0" applyProtection="0"/>
    <xf numFmtId="0" fontId="58" fillId="40" borderId="34" applyNumberFormat="0" applyAlignment="0" applyProtection="0"/>
    <xf numFmtId="0" fontId="28" fillId="0" borderId="0">
      <protection locked="0"/>
    </xf>
    <xf numFmtId="180" fontId="28" fillId="0" borderId="0">
      <protection locked="0"/>
    </xf>
    <xf numFmtId="180" fontId="28" fillId="0" borderId="0">
      <protection locked="0"/>
    </xf>
    <xf numFmtId="180" fontId="28" fillId="0" borderId="0">
      <protection locked="0"/>
    </xf>
    <xf numFmtId="180" fontId="28" fillId="0" borderId="0">
      <protection locked="0"/>
    </xf>
    <xf numFmtId="181" fontId="28" fillId="0" borderId="0">
      <protection locked="0"/>
    </xf>
    <xf numFmtId="181" fontId="28" fillId="0" borderId="0">
      <protection locked="0"/>
    </xf>
    <xf numFmtId="181" fontId="28" fillId="0" borderId="0">
      <protection locked="0"/>
    </xf>
    <xf numFmtId="181" fontId="28" fillId="0" borderId="0">
      <protection locked="0"/>
    </xf>
    <xf numFmtId="9" fontId="28" fillId="0" borderId="0" applyFont="0" applyFill="0" applyBorder="0" applyAlignment="0" applyProtection="0"/>
    <xf numFmtId="9" fontId="53" fillId="0" borderId="0" applyFont="0" applyFill="0" applyBorder="0" applyAlignment="0" applyProtection="0"/>
    <xf numFmtId="9" fontId="3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9"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9" fontId="3" fillId="0" borderId="0" applyFont="0" applyFill="0" applyBorder="0" applyAlignment="0" applyProtection="0"/>
    <xf numFmtId="0" fontId="58" fillId="41" borderId="34" applyNumberFormat="0" applyAlignment="0" applyProtection="0"/>
    <xf numFmtId="0" fontId="58" fillId="41" borderId="34" applyNumberFormat="0" applyAlignment="0" applyProtection="0"/>
    <xf numFmtId="177" fontId="60" fillId="0" borderId="0">
      <protection locked="0"/>
    </xf>
    <xf numFmtId="166"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0"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43" fontId="28" fillId="0" borderId="0" applyFont="0" applyFill="0" applyBorder="0" applyAlignment="0" applyProtection="0"/>
    <xf numFmtId="0" fontId="28" fillId="0" borderId="0" applyFont="0" applyFill="0" applyBorder="0" applyAlignment="0" applyProtection="0"/>
    <xf numFmtId="177" fontId="2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28" fillId="0" borderId="0" applyFont="0" applyFill="0" applyBorder="0" applyAlignment="0" applyProtection="0"/>
    <xf numFmtId="43" fontId="32" fillId="0" borderId="0" applyFont="0" applyFill="0" applyBorder="0" applyAlignment="0" applyProtection="0"/>
    <xf numFmtId="40" fontId="28" fillId="0" borderId="0" applyFill="0" applyBorder="0" applyAlignment="0" applyProtection="0"/>
    <xf numFmtId="182" fontId="28" fillId="0" borderId="0" applyFont="0" applyFill="0" applyBorder="0" applyAlignment="0" applyProtection="0"/>
    <xf numFmtId="43" fontId="32" fillId="0" borderId="0" applyFont="0" applyFill="0" applyBorder="0" applyAlignment="0" applyProtection="0"/>
    <xf numFmtId="166" fontId="28" fillId="0" borderId="0" applyFont="0" applyFill="0" applyBorder="0" applyAlignment="0" applyProtection="0"/>
    <xf numFmtId="43" fontId="32" fillId="0" borderId="0" applyFont="0" applyFill="0" applyBorder="0" applyAlignment="0" applyProtection="0"/>
    <xf numFmtId="18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84" fontId="28" fillId="0" borderId="0" applyFont="0" applyFill="0" applyBorder="0" applyAlignment="0" applyProtection="0"/>
    <xf numFmtId="185" fontId="28" fillId="0" borderId="0" applyFont="0" applyFill="0" applyBorder="0" applyAlignment="0" applyProtection="0"/>
    <xf numFmtId="43" fontId="32" fillId="0" borderId="0" applyFont="0" applyFill="0" applyBorder="0" applyAlignment="0" applyProtection="0"/>
    <xf numFmtId="183" fontId="28" fillId="0" borderId="0" applyFont="0" applyFill="0" applyBorder="0" applyAlignment="0" applyProtection="0"/>
    <xf numFmtId="184" fontId="28" fillId="0" borderId="0" applyFont="0" applyFill="0" applyBorder="0" applyAlignment="0" applyProtection="0"/>
    <xf numFmtId="185"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86"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0" fontId="28" fillId="0" borderId="0"/>
    <xf numFmtId="0" fontId="40" fillId="0" borderId="0">
      <alignment vertical="top"/>
    </xf>
    <xf numFmtId="0" fontId="61" fillId="0" borderId="0" applyNumberFormat="0" applyFill="0" applyBorder="0" applyAlignment="0" applyProtection="0"/>
    <xf numFmtId="0" fontId="6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62" fillId="0" borderId="0" applyNumberFormat="0" applyFill="0" applyBorder="0" applyAlignment="0" applyProtection="0"/>
    <xf numFmtId="0" fontId="63" fillId="0" borderId="35" applyNumberFormat="0" applyFill="0" applyAlignment="0" applyProtection="0"/>
    <xf numFmtId="0" fontId="63" fillId="0" borderId="35" applyNumberFormat="0" applyFill="0" applyAlignment="0" applyProtection="0"/>
    <xf numFmtId="0" fontId="63" fillId="0" borderId="35"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36" applyNumberFormat="0" applyFill="0" applyAlignment="0" applyProtection="0"/>
    <xf numFmtId="0" fontId="64" fillId="0" borderId="36" applyNumberFormat="0" applyFill="0" applyAlignment="0" applyProtection="0"/>
    <xf numFmtId="0" fontId="48" fillId="0" borderId="32" applyNumberFormat="0" applyFill="0" applyAlignment="0" applyProtection="0"/>
    <xf numFmtId="0" fontId="48" fillId="0" borderId="32"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187" fontId="28" fillId="0" borderId="0">
      <protection locked="0"/>
    </xf>
    <xf numFmtId="187" fontId="28" fillId="0" borderId="0">
      <protection locked="0"/>
    </xf>
    <xf numFmtId="187" fontId="28" fillId="0" borderId="0">
      <protection locked="0"/>
    </xf>
    <xf numFmtId="187" fontId="28" fillId="0" borderId="0">
      <protection locked="0"/>
    </xf>
    <xf numFmtId="187" fontId="28" fillId="0" borderId="0">
      <protection locked="0"/>
    </xf>
    <xf numFmtId="187" fontId="28" fillId="0" borderId="0">
      <protection locked="0"/>
    </xf>
    <xf numFmtId="187" fontId="28" fillId="0" borderId="0">
      <protection locked="0"/>
    </xf>
    <xf numFmtId="187" fontId="28" fillId="0" borderId="0">
      <protection locked="0"/>
    </xf>
    <xf numFmtId="187" fontId="28" fillId="0" borderId="37">
      <protection locked="0"/>
    </xf>
    <xf numFmtId="0" fontId="65" fillId="0" borderId="38" applyNumberFormat="0" applyFill="0" applyAlignment="0" applyProtection="0"/>
    <xf numFmtId="43" fontId="3"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3"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3" fontId="28"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6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0" fontId="66" fillId="0" borderId="0"/>
    <xf numFmtId="0" fontId="1" fillId="0" borderId="0"/>
  </cellStyleXfs>
  <cellXfs count="478">
    <xf numFmtId="0" fontId="0" fillId="0" borderId="0" xfId="0"/>
    <xf numFmtId="0" fontId="0" fillId="0" borderId="0" xfId="0" applyAlignment="1">
      <alignment horizontal="left"/>
    </xf>
    <xf numFmtId="0" fontId="3" fillId="0" borderId="0" xfId="6"/>
    <xf numFmtId="0" fontId="21" fillId="0" borderId="1" xfId="0" quotePrefix="1" applyFont="1" applyBorder="1" applyAlignment="1">
      <alignment horizontal="left" vertical="top" wrapText="1"/>
    </xf>
    <xf numFmtId="0" fontId="21" fillId="0" borderId="1" xfId="0" applyFont="1" applyBorder="1" applyAlignment="1">
      <alignment horizontal="center" vertical="top" wrapText="1"/>
    </xf>
    <xf numFmtId="0" fontId="21" fillId="0" borderId="16" xfId="0" applyFont="1" applyBorder="1" applyAlignment="1">
      <alignment horizontal="center" vertical="top" wrapText="1"/>
    </xf>
    <xf numFmtId="10" fontId="21" fillId="0" borderId="17" xfId="0" applyNumberFormat="1" applyFont="1" applyBorder="1" applyAlignment="1">
      <alignment horizontal="center" vertical="top" wrapText="1"/>
    </xf>
    <xf numFmtId="0" fontId="24" fillId="0" borderId="5" xfId="8" applyFont="1" applyFill="1" applyBorder="1" applyAlignment="1">
      <alignment vertical="center" wrapText="1"/>
    </xf>
    <xf numFmtId="0" fontId="24" fillId="0" borderId="5" xfId="8" applyFont="1" applyFill="1" applyBorder="1" applyAlignment="1">
      <alignment horizontal="center" vertical="center" wrapText="1"/>
    </xf>
    <xf numFmtId="0" fontId="21" fillId="0" borderId="1" xfId="0" applyFont="1" applyBorder="1" applyAlignment="1">
      <alignment horizontal="left" vertical="top" wrapText="1"/>
    </xf>
    <xf numFmtId="0" fontId="21" fillId="0" borderId="3" xfId="0" applyFont="1" applyBorder="1" applyAlignment="1">
      <alignment horizontal="center" vertical="top" wrapText="1"/>
    </xf>
    <xf numFmtId="0" fontId="21" fillId="0" borderId="0" xfId="0" applyFont="1" applyBorder="1" applyAlignment="1">
      <alignment horizontal="center" vertical="top" wrapText="1"/>
    </xf>
    <xf numFmtId="0" fontId="25" fillId="0" borderId="2" xfId="8" applyFont="1" applyFill="1" applyBorder="1" applyAlignment="1">
      <alignment horizontal="center" vertical="center" wrapText="1"/>
    </xf>
    <xf numFmtId="0" fontId="25" fillId="0" borderId="5" xfId="8" applyFont="1" applyFill="1" applyBorder="1" applyAlignment="1">
      <alignment vertical="center" wrapText="1"/>
    </xf>
    <xf numFmtId="0" fontId="25" fillId="0" borderId="5" xfId="8" applyFont="1" applyFill="1" applyBorder="1" applyAlignment="1">
      <alignment horizontal="center" vertical="center" wrapText="1"/>
    </xf>
    <xf numFmtId="0" fontId="21" fillId="0" borderId="2" xfId="0" applyFont="1" applyBorder="1" applyAlignment="1">
      <alignment horizontal="center" vertical="top" wrapText="1"/>
    </xf>
    <xf numFmtId="4" fontId="25" fillId="0" borderId="2" xfId="8" applyNumberFormat="1" applyFont="1" applyFill="1" applyBorder="1" applyAlignment="1">
      <alignment horizontal="center" vertical="center"/>
    </xf>
    <xf numFmtId="10" fontId="25" fillId="0" borderId="2" xfId="8" applyNumberFormat="1" applyFont="1" applyFill="1" applyBorder="1" applyAlignment="1">
      <alignment horizontal="right" vertical="center"/>
    </xf>
    <xf numFmtId="0" fontId="21" fillId="0" borderId="1" xfId="0" applyFont="1" applyBorder="1" applyAlignment="1">
      <alignment horizontal="left" vertical="top"/>
    </xf>
    <xf numFmtId="0" fontId="26" fillId="0" borderId="3" xfId="0" applyFont="1" applyBorder="1" applyAlignment="1">
      <alignment vertical="top"/>
    </xf>
    <xf numFmtId="4" fontId="26" fillId="0" borderId="2" xfId="0" applyNumberFormat="1" applyFont="1" applyBorder="1" applyAlignment="1">
      <alignment vertical="top"/>
    </xf>
    <xf numFmtId="10" fontId="25" fillId="7" borderId="2" xfId="8" applyNumberFormat="1" applyFont="1" applyFill="1" applyBorder="1" applyAlignment="1">
      <alignment horizontal="right" vertical="center"/>
    </xf>
    <xf numFmtId="10" fontId="25" fillId="7" borderId="2" xfId="8" applyNumberFormat="1" applyFont="1" applyFill="1" applyBorder="1" applyAlignment="1">
      <alignment horizontal="center" vertical="center"/>
    </xf>
    <xf numFmtId="0" fontId="27" fillId="0" borderId="2" xfId="0" applyFont="1" applyBorder="1"/>
    <xf numFmtId="10" fontId="0" fillId="0" borderId="0" xfId="0" applyNumberFormat="1"/>
    <xf numFmtId="0" fontId="27" fillId="3" borderId="2" xfId="0" applyFont="1" applyFill="1" applyBorder="1"/>
    <xf numFmtId="0" fontId="27" fillId="0" borderId="2" xfId="0" applyFont="1" applyBorder="1" applyAlignment="1">
      <alignment horizontal="center"/>
    </xf>
    <xf numFmtId="0" fontId="27" fillId="7" borderId="2" xfId="0" applyFont="1" applyFill="1" applyBorder="1"/>
    <xf numFmtId="0" fontId="21" fillId="0" borderId="3" xfId="0" applyFont="1" applyBorder="1" applyAlignment="1">
      <alignment vertical="top"/>
    </xf>
    <xf numFmtId="4" fontId="25" fillId="3" borderId="2" xfId="8" applyNumberFormat="1" applyFont="1" applyFill="1" applyBorder="1" applyAlignment="1">
      <alignment horizontal="center" vertical="center"/>
    </xf>
    <xf numFmtId="0" fontId="27" fillId="7" borderId="2" xfId="0" applyFont="1" applyFill="1" applyBorder="1" applyAlignment="1">
      <alignment horizontal="center"/>
    </xf>
    <xf numFmtId="10" fontId="27" fillId="7" borderId="2" xfId="0" applyNumberFormat="1" applyFont="1" applyFill="1" applyBorder="1"/>
    <xf numFmtId="10" fontId="27" fillId="7" borderId="2" xfId="0" applyNumberFormat="1" applyFont="1" applyFill="1" applyBorder="1" applyAlignment="1">
      <alignment horizontal="center"/>
    </xf>
    <xf numFmtId="10" fontId="27" fillId="0" borderId="2" xfId="0" applyNumberFormat="1" applyFont="1" applyBorder="1"/>
    <xf numFmtId="164" fontId="27" fillId="7" borderId="2" xfId="0" applyNumberFormat="1" applyFont="1" applyFill="1" applyBorder="1"/>
    <xf numFmtId="0" fontId="26" fillId="0" borderId="3" xfId="0" applyFont="1" applyBorder="1" applyAlignment="1">
      <alignment vertical="top" wrapText="1"/>
    </xf>
    <xf numFmtId="0" fontId="22" fillId="3" borderId="0" xfId="8" applyFill="1"/>
    <xf numFmtId="4" fontId="10" fillId="3" borderId="2" xfId="8" applyNumberFormat="1" applyFont="1" applyFill="1" applyBorder="1" applyAlignment="1">
      <alignment horizontal="center" vertical="center"/>
    </xf>
    <xf numFmtId="165" fontId="25" fillId="3" borderId="2" xfId="8" applyNumberFormat="1" applyFont="1" applyFill="1" applyBorder="1" applyAlignment="1">
      <alignment horizontal="right" vertical="center"/>
    </xf>
    <xf numFmtId="10" fontId="25" fillId="3" borderId="2" xfId="8" applyNumberFormat="1" applyFont="1" applyFill="1" applyBorder="1" applyAlignment="1">
      <alignment horizontal="right" vertical="center"/>
    </xf>
    <xf numFmtId="9" fontId="10" fillId="3" borderId="2" xfId="8" applyNumberFormat="1" applyFont="1" applyFill="1" applyBorder="1" applyAlignment="1">
      <alignment horizontal="center" vertical="center"/>
    </xf>
    <xf numFmtId="0" fontId="25" fillId="3" borderId="2" xfId="8" applyFont="1" applyFill="1" applyBorder="1"/>
    <xf numFmtId="166" fontId="22" fillId="3" borderId="0" xfId="8" applyNumberFormat="1" applyFill="1"/>
    <xf numFmtId="0" fontId="0" fillId="3" borderId="0" xfId="0" applyFill="1"/>
    <xf numFmtId="0" fontId="28" fillId="0" borderId="0" xfId="9"/>
    <xf numFmtId="0" fontId="30" fillId="0" borderId="0" xfId="9" applyFont="1"/>
    <xf numFmtId="0" fontId="31" fillId="0" borderId="0" xfId="9" applyFont="1"/>
    <xf numFmtId="167" fontId="12" fillId="0" borderId="2" xfId="9" applyNumberFormat="1" applyFont="1" applyBorder="1" applyAlignment="1"/>
    <xf numFmtId="167" fontId="12" fillId="0" borderId="2" xfId="9" applyNumberFormat="1" applyFont="1" applyBorder="1"/>
    <xf numFmtId="10" fontId="28" fillId="0" borderId="18" xfId="9" applyNumberFormat="1" applyBorder="1"/>
    <xf numFmtId="0" fontId="12" fillId="0" borderId="0" xfId="9" applyFont="1"/>
    <xf numFmtId="0" fontId="28" fillId="0" borderId="0" xfId="9" applyAlignment="1">
      <alignment horizontal="right"/>
    </xf>
    <xf numFmtId="0" fontId="28" fillId="0" borderId="0" xfId="9" applyFont="1" applyAlignment="1">
      <alignment vertical="center"/>
    </xf>
    <xf numFmtId="0" fontId="28" fillId="0" borderId="2" xfId="9" applyBorder="1" applyAlignment="1">
      <alignment vertical="center"/>
    </xf>
    <xf numFmtId="10" fontId="28" fillId="0" borderId="2" xfId="9" applyNumberFormat="1" applyFont="1" applyBorder="1" applyAlignment="1">
      <alignment vertical="center"/>
    </xf>
    <xf numFmtId="4" fontId="26" fillId="0" borderId="39" xfId="0" applyNumberFormat="1" applyFont="1" applyBorder="1" applyAlignment="1">
      <alignment vertical="top"/>
    </xf>
    <xf numFmtId="0" fontId="27" fillId="0" borderId="39" xfId="0" applyFont="1" applyBorder="1"/>
    <xf numFmtId="0" fontId="27" fillId="3" borderId="39" xfId="0" applyFont="1" applyFill="1" applyBorder="1"/>
    <xf numFmtId="0" fontId="27" fillId="0" borderId="39" xfId="0" applyFont="1" applyBorder="1" applyAlignment="1">
      <alignment horizontal="center"/>
    </xf>
    <xf numFmtId="0" fontId="20" fillId="4" borderId="9" xfId="0" applyFont="1" applyFill="1" applyBorder="1" applyAlignment="1">
      <alignment horizontal="right" vertical="center" wrapText="1" shrinkToFit="1"/>
    </xf>
    <xf numFmtId="4" fontId="15" fillId="4" borderId="9" xfId="0" applyNumberFormat="1" applyFont="1" applyFill="1" applyBorder="1" applyAlignment="1">
      <alignment horizontal="center" vertical="center" wrapText="1" shrinkToFit="1"/>
    </xf>
    <xf numFmtId="0" fontId="15" fillId="4" borderId="9" xfId="0" applyFont="1" applyFill="1" applyBorder="1" applyAlignment="1">
      <alignment vertical="center" wrapText="1" shrinkToFit="1"/>
    </xf>
    <xf numFmtId="0" fontId="15" fillId="4" borderId="9" xfId="0" applyFont="1" applyFill="1" applyBorder="1" applyAlignment="1">
      <alignment horizontal="center" vertical="center" wrapText="1" shrinkToFit="1"/>
    </xf>
    <xf numFmtId="0" fontId="15" fillId="4" borderId="15" xfId="0" applyFont="1" applyFill="1" applyBorder="1" applyAlignment="1">
      <alignment vertical="center" wrapText="1" shrinkToFit="1"/>
    </xf>
    <xf numFmtId="0" fontId="15" fillId="4" borderId="14" xfId="0" applyFont="1" applyFill="1" applyBorder="1" applyAlignment="1">
      <alignment vertical="center" wrapText="1" shrinkToFit="1"/>
    </xf>
    <xf numFmtId="0" fontId="73" fillId="0" borderId="0" xfId="6" applyFont="1" applyAlignment="1">
      <alignment horizontal="center" vertical="center"/>
    </xf>
    <xf numFmtId="1" fontId="12" fillId="0" borderId="2" xfId="6" applyNumberFormat="1" applyFont="1" applyFill="1" applyBorder="1" applyAlignment="1">
      <alignment horizontal="center" vertical="center"/>
    </xf>
    <xf numFmtId="0" fontId="12" fillId="0" borderId="2" xfId="6" applyFont="1" applyBorder="1" applyAlignment="1">
      <alignment vertical="center" wrapText="1"/>
    </xf>
    <xf numFmtId="4" fontId="12" fillId="0" borderId="2" xfId="6" applyNumberFormat="1" applyFont="1" applyBorder="1" applyAlignment="1">
      <alignment vertical="center" wrapText="1"/>
    </xf>
    <xf numFmtId="4" fontId="74" fillId="0" borderId="2" xfId="6" applyNumberFormat="1" applyFont="1" applyBorder="1" applyAlignment="1">
      <alignment vertical="center"/>
    </xf>
    <xf numFmtId="1" fontId="75" fillId="0" borderId="0" xfId="6" applyNumberFormat="1" applyFont="1" applyAlignment="1">
      <alignment horizontal="center" vertical="center"/>
    </xf>
    <xf numFmtId="1" fontId="75" fillId="0" borderId="0" xfId="6" applyNumberFormat="1" applyFont="1" applyFill="1" applyAlignment="1">
      <alignment horizontal="center" vertical="center"/>
    </xf>
    <xf numFmtId="0" fontId="12" fillId="0" borderId="2" xfId="6" applyFont="1" applyBorder="1" applyAlignment="1">
      <alignment horizontal="center" vertical="center" wrapText="1"/>
    </xf>
    <xf numFmtId="1" fontId="72" fillId="0" borderId="2" xfId="6" applyNumberFormat="1" applyFont="1" applyFill="1" applyBorder="1" applyAlignment="1">
      <alignment horizontal="center" vertical="center"/>
    </xf>
    <xf numFmtId="4" fontId="72" fillId="0" borderId="2" xfId="6" applyNumberFormat="1" applyFont="1" applyFill="1" applyBorder="1" applyAlignment="1">
      <alignment horizontal="center" vertical="center" wrapText="1"/>
    </xf>
    <xf numFmtId="0" fontId="74" fillId="0" borderId="0" xfId="6" applyFont="1"/>
    <xf numFmtId="1" fontId="72" fillId="0" borderId="2" xfId="6" applyNumberFormat="1" applyFont="1" applyBorder="1" applyAlignment="1">
      <alignment horizontal="center" vertical="center"/>
    </xf>
    <xf numFmtId="0" fontId="72" fillId="0" borderId="2" xfId="6" applyFont="1" applyBorder="1" applyAlignment="1">
      <alignment horizontal="center" vertical="center" wrapText="1"/>
    </xf>
    <xf numFmtId="4" fontId="72" fillId="0" borderId="2" xfId="6" applyNumberFormat="1" applyFont="1" applyBorder="1" applyAlignment="1">
      <alignment horizontal="center" vertical="center" wrapText="1"/>
    </xf>
    <xf numFmtId="0" fontId="72" fillId="0" borderId="0" xfId="6" applyFont="1" applyAlignment="1">
      <alignment horizontal="center" vertical="center"/>
    </xf>
    <xf numFmtId="1" fontId="12" fillId="0" borderId="39" xfId="6" applyNumberFormat="1" applyFont="1" applyFill="1" applyBorder="1" applyAlignment="1">
      <alignment horizontal="center" vertical="center"/>
    </xf>
    <xf numFmtId="0" fontId="12" fillId="0" borderId="39" xfId="162" applyFont="1" applyBorder="1" applyAlignment="1">
      <alignment wrapText="1"/>
    </xf>
    <xf numFmtId="4" fontId="12" fillId="0" borderId="39" xfId="6" applyNumberFormat="1" applyFont="1" applyBorder="1" applyAlignment="1">
      <alignment wrapText="1"/>
    </xf>
    <xf numFmtId="4" fontId="74" fillId="0" borderId="39" xfId="6" applyNumberFormat="1" applyFont="1" applyBorder="1"/>
    <xf numFmtId="0" fontId="12" fillId="0" borderId="39" xfId="162" applyFont="1" applyBorder="1" applyAlignment="1">
      <alignment vertical="center" wrapText="1"/>
    </xf>
    <xf numFmtId="0" fontId="74" fillId="0" borderId="39" xfId="162" applyFont="1" applyBorder="1" applyAlignment="1">
      <alignment wrapText="1"/>
    </xf>
    <xf numFmtId="1" fontId="74" fillId="0" borderId="0" xfId="6" applyNumberFormat="1" applyFont="1" applyFill="1" applyAlignment="1">
      <alignment horizontal="center" vertical="center"/>
    </xf>
    <xf numFmtId="0" fontId="74" fillId="0" borderId="0" xfId="6" applyFont="1" applyAlignment="1">
      <alignment wrapText="1"/>
    </xf>
    <xf numFmtId="4" fontId="74" fillId="0" borderId="0" xfId="6" applyNumberFormat="1" applyFont="1" applyAlignment="1">
      <alignment wrapText="1"/>
    </xf>
    <xf numFmtId="1" fontId="74" fillId="0" borderId="0" xfId="6" applyNumberFormat="1" applyFont="1" applyAlignment="1">
      <alignment horizontal="center" vertical="center"/>
    </xf>
    <xf numFmtId="0" fontId="12" fillId="0" borderId="39" xfId="6" applyFont="1" applyBorder="1" applyAlignment="1">
      <alignment horizontal="center" wrapText="1"/>
    </xf>
    <xf numFmtId="0" fontId="74" fillId="0" borderId="0" xfId="6" applyFont="1" applyAlignment="1">
      <alignment horizontal="center" wrapText="1"/>
    </xf>
    <xf numFmtId="0" fontId="77" fillId="0" borderId="0" xfId="7" applyFont="1"/>
    <xf numFmtId="0" fontId="76" fillId="6" borderId="1" xfId="7" applyFont="1" applyFill="1" applyBorder="1" applyAlignment="1">
      <alignment horizontal="center" vertical="center" wrapText="1"/>
    </xf>
    <xf numFmtId="0" fontId="77" fillId="0" borderId="0" xfId="7" applyFont="1" applyAlignment="1">
      <alignment horizontal="center" vertical="center"/>
    </xf>
    <xf numFmtId="1" fontId="78" fillId="4" borderId="2" xfId="6" applyNumberFormat="1" applyFont="1" applyFill="1" applyBorder="1" applyAlignment="1">
      <alignment horizontal="center" vertical="center"/>
    </xf>
    <xf numFmtId="0" fontId="78" fillId="4" borderId="2" xfId="6" applyFont="1" applyFill="1" applyBorder="1" applyAlignment="1">
      <alignment wrapText="1"/>
    </xf>
    <xf numFmtId="4" fontId="78" fillId="4" borderId="2" xfId="6" applyNumberFormat="1" applyFont="1" applyFill="1" applyBorder="1" applyAlignment="1">
      <alignment wrapText="1"/>
    </xf>
    <xf numFmtId="1" fontId="79" fillId="0" borderId="2" xfId="6" applyNumberFormat="1" applyFont="1" applyFill="1" applyBorder="1" applyAlignment="1">
      <alignment horizontal="center" vertical="center"/>
    </xf>
    <xf numFmtId="0" fontId="79" fillId="0" borderId="2" xfId="6" applyFont="1" applyBorder="1" applyAlignment="1">
      <alignment wrapText="1"/>
    </xf>
    <xf numFmtId="4" fontId="79" fillId="0" borderId="2" xfId="6" applyNumberFormat="1" applyFont="1" applyBorder="1" applyAlignment="1">
      <alignment wrapText="1"/>
    </xf>
    <xf numFmtId="0" fontId="77" fillId="0" borderId="0" xfId="7" applyFont="1" applyAlignment="1">
      <alignment horizontal="center"/>
    </xf>
    <xf numFmtId="0" fontId="78" fillId="4" borderId="2" xfId="6" applyFont="1" applyFill="1" applyBorder="1" applyAlignment="1">
      <alignment horizontal="center" vertical="center" wrapText="1"/>
    </xf>
    <xf numFmtId="0" fontId="79" fillId="0" borderId="2" xfId="6" applyFont="1" applyBorder="1" applyAlignment="1">
      <alignment horizontal="center" vertical="center" wrapText="1"/>
    </xf>
    <xf numFmtId="4" fontId="78" fillId="4" borderId="2" xfId="6" applyNumberFormat="1" applyFont="1" applyFill="1" applyBorder="1" applyAlignment="1">
      <alignment horizontal="center" vertical="center" wrapText="1"/>
    </xf>
    <xf numFmtId="4" fontId="79" fillId="0" borderId="2" xfId="6" applyNumberFormat="1" applyFont="1" applyBorder="1" applyAlignment="1">
      <alignment horizontal="center" vertical="center" wrapText="1"/>
    </xf>
    <xf numFmtId="4" fontId="79" fillId="0" borderId="2" xfId="6" applyNumberFormat="1" applyFont="1" applyFill="1" applyBorder="1" applyAlignment="1">
      <alignment horizontal="right" vertical="center"/>
    </xf>
    <xf numFmtId="4" fontId="78" fillId="4" borderId="2" xfId="6" applyNumberFormat="1" applyFont="1" applyFill="1" applyBorder="1" applyAlignment="1">
      <alignment horizontal="right" vertical="center"/>
    </xf>
    <xf numFmtId="1" fontId="72" fillId="0" borderId="46" xfId="6" applyNumberFormat="1" applyFont="1" applyBorder="1" applyAlignment="1">
      <alignment horizontal="center" vertical="center"/>
    </xf>
    <xf numFmtId="0" fontId="76" fillId="6" borderId="8" xfId="7" applyFont="1" applyFill="1" applyBorder="1" applyAlignment="1">
      <alignment horizontal="center" vertical="center" wrapText="1"/>
    </xf>
    <xf numFmtId="0" fontId="30" fillId="6" borderId="8" xfId="7" applyFont="1" applyFill="1" applyBorder="1" applyAlignment="1">
      <alignment horizontal="center" vertical="center" wrapText="1"/>
    </xf>
    <xf numFmtId="0" fontId="12" fillId="0" borderId="0" xfId="7" applyFont="1" applyAlignment="1">
      <alignment horizontal="center" vertical="center"/>
    </xf>
    <xf numFmtId="0" fontId="30" fillId="6" borderId="1" xfId="7" applyFont="1" applyFill="1" applyBorder="1" applyAlignment="1">
      <alignment horizontal="center" vertical="center" wrapText="1"/>
    </xf>
    <xf numFmtId="1" fontId="30" fillId="4" borderId="2" xfId="6" applyNumberFormat="1" applyFont="1" applyFill="1" applyBorder="1" applyAlignment="1">
      <alignment vertical="center"/>
    </xf>
    <xf numFmtId="1" fontId="30" fillId="4" borderId="2" xfId="6" applyNumberFormat="1" applyFont="1" applyFill="1" applyBorder="1" applyAlignment="1">
      <alignment horizontal="center" vertical="center"/>
    </xf>
    <xf numFmtId="0" fontId="30" fillId="4" borderId="2" xfId="6" applyFont="1" applyFill="1" applyBorder="1" applyAlignment="1">
      <alignment horizontal="center" vertical="center" wrapText="1"/>
    </xf>
    <xf numFmtId="4" fontId="30" fillId="4" borderId="2" xfId="6" applyNumberFormat="1" applyFont="1" applyFill="1" applyBorder="1" applyAlignment="1">
      <alignment horizontal="center" vertical="center" wrapText="1"/>
    </xf>
    <xf numFmtId="1" fontId="30" fillId="4" borderId="2" xfId="6" applyNumberFormat="1" applyFont="1" applyFill="1" applyBorder="1" applyAlignment="1">
      <alignment horizontal="right" vertical="center"/>
    </xf>
    <xf numFmtId="1" fontId="12" fillId="0" borderId="2" xfId="6" applyNumberFormat="1" applyFont="1" applyFill="1" applyBorder="1" applyAlignment="1">
      <alignment vertical="center"/>
    </xf>
    <xf numFmtId="4" fontId="12" fillId="0" borderId="2" xfId="6" applyNumberFormat="1" applyFont="1" applyBorder="1" applyAlignment="1">
      <alignment horizontal="center" vertical="center" wrapText="1"/>
    </xf>
    <xf numFmtId="4" fontId="12" fillId="0" borderId="2" xfId="6" applyNumberFormat="1" applyFont="1" applyBorder="1" applyAlignment="1">
      <alignment wrapText="1"/>
    </xf>
    <xf numFmtId="4" fontId="12" fillId="0" borderId="2" xfId="6" applyNumberFormat="1" applyFont="1" applyFill="1" applyBorder="1" applyAlignment="1">
      <alignment horizontal="right" vertical="center"/>
    </xf>
    <xf numFmtId="4" fontId="30" fillId="4" borderId="2" xfId="6" applyNumberFormat="1" applyFont="1" applyFill="1" applyBorder="1" applyAlignment="1">
      <alignment horizontal="right" vertical="center"/>
    </xf>
    <xf numFmtId="0" fontId="77" fillId="0" borderId="0" xfId="7" applyFont="1" applyAlignment="1">
      <alignment vertical="center"/>
    </xf>
    <xf numFmtId="0" fontId="78" fillId="4" borderId="2" xfId="6" applyFont="1" applyFill="1" applyBorder="1" applyAlignment="1">
      <alignment vertical="center" wrapText="1"/>
    </xf>
    <xf numFmtId="4" fontId="78" fillId="4" borderId="2" xfId="6" applyNumberFormat="1" applyFont="1" applyFill="1" applyBorder="1" applyAlignment="1">
      <alignment vertical="center" wrapText="1"/>
    </xf>
    <xf numFmtId="0" fontId="76" fillId="0" borderId="0" xfId="7" applyFont="1" applyAlignment="1">
      <alignment vertical="center"/>
    </xf>
    <xf numFmtId="0" fontId="79" fillId="0" borderId="2" xfId="6" applyFont="1" applyBorder="1" applyAlignment="1">
      <alignment vertical="center" wrapText="1"/>
    </xf>
    <xf numFmtId="4" fontId="79" fillId="0" borderId="2" xfId="6" applyNumberFormat="1" applyFont="1" applyBorder="1" applyAlignment="1">
      <alignment vertical="center" wrapText="1"/>
    </xf>
    <xf numFmtId="0" fontId="77" fillId="0" borderId="0" xfId="7" applyFont="1" applyAlignment="1">
      <alignment horizontal="right" vertical="center"/>
    </xf>
    <xf numFmtId="0" fontId="12" fillId="0" borderId="0" xfId="7" applyFont="1" applyAlignment="1">
      <alignment vertical="center"/>
    </xf>
    <xf numFmtId="0" fontId="30" fillId="4" borderId="2" xfId="6" applyFont="1" applyFill="1" applyBorder="1" applyAlignment="1">
      <alignment vertical="center" wrapText="1"/>
    </xf>
    <xf numFmtId="0" fontId="30" fillId="4" borderId="2" xfId="6" applyNumberFormat="1" applyFont="1" applyFill="1" applyBorder="1" applyAlignment="1">
      <alignment vertical="center" wrapText="1"/>
    </xf>
    <xf numFmtId="4" fontId="30" fillId="4" borderId="2" xfId="6" applyNumberFormat="1" applyFont="1" applyFill="1" applyBorder="1" applyAlignment="1">
      <alignment vertical="center" wrapText="1"/>
    </xf>
    <xf numFmtId="0" fontId="12" fillId="0" borderId="0" xfId="7" applyFont="1" applyAlignment="1">
      <alignment horizontal="right" vertical="center"/>
    </xf>
    <xf numFmtId="1" fontId="73" fillId="0" borderId="2" xfId="6" applyNumberFormat="1" applyFont="1" applyBorder="1" applyAlignment="1">
      <alignment horizontal="center" vertical="center"/>
    </xf>
    <xf numFmtId="1" fontId="73" fillId="0" borderId="2" xfId="6" applyNumberFormat="1" applyFont="1" applyFill="1" applyBorder="1" applyAlignment="1">
      <alignment horizontal="center" vertical="center"/>
    </xf>
    <xf numFmtId="0" fontId="73" fillId="0" borderId="2" xfId="6" applyFont="1" applyBorder="1" applyAlignment="1">
      <alignment horizontal="center" vertical="center" wrapText="1"/>
    </xf>
    <xf numFmtId="4" fontId="73" fillId="0" borderId="2" xfId="6" applyNumberFormat="1" applyFont="1" applyBorder="1" applyAlignment="1">
      <alignment horizontal="center" vertical="center" wrapText="1"/>
    </xf>
    <xf numFmtId="0" fontId="79" fillId="0" borderId="39" xfId="162" applyFont="1" applyFill="1" applyBorder="1" applyAlignment="1">
      <alignment vertical="center" wrapText="1"/>
    </xf>
    <xf numFmtId="0" fontId="79" fillId="0" borderId="39" xfId="162" applyFont="1" applyBorder="1" applyAlignment="1">
      <alignment vertical="center" wrapText="1"/>
    </xf>
    <xf numFmtId="1" fontId="72" fillId="0" borderId="39" xfId="6" applyNumberFormat="1" applyFont="1" applyFill="1" applyBorder="1" applyAlignment="1">
      <alignment horizontal="center" vertical="center"/>
    </xf>
    <xf numFmtId="0" fontId="8" fillId="0" borderId="39" xfId="0" applyFont="1" applyBorder="1" applyAlignment="1">
      <alignment wrapText="1"/>
    </xf>
    <xf numFmtId="0" fontId="8" fillId="0" borderId="39" xfId="0" applyFont="1" applyBorder="1" applyAlignment="1">
      <alignment horizontal="center" vertical="center"/>
    </xf>
    <xf numFmtId="4" fontId="74" fillId="0" borderId="2" xfId="6" applyNumberFormat="1" applyFont="1" applyBorder="1"/>
    <xf numFmtId="0" fontId="12" fillId="0" borderId="39" xfId="0" applyFont="1" applyBorder="1" applyAlignment="1">
      <alignment horizontal="center" vertical="center"/>
    </xf>
    <xf numFmtId="4" fontId="72" fillId="53" borderId="2" xfId="6" applyNumberFormat="1" applyFont="1" applyFill="1" applyBorder="1" applyAlignment="1">
      <alignment wrapText="1"/>
    </xf>
    <xf numFmtId="0" fontId="81" fillId="0" borderId="0" xfId="391" applyFont="1" applyFill="1" applyBorder="1"/>
    <xf numFmtId="0" fontId="81" fillId="0" borderId="0" xfId="391" applyFont="1" applyFill="1" applyBorder="1" applyAlignment="1">
      <alignment vertical="center"/>
    </xf>
    <xf numFmtId="0" fontId="84" fillId="0" borderId="2" xfId="391" applyFont="1" applyBorder="1" applyAlignment="1">
      <alignment horizontal="center"/>
    </xf>
    <xf numFmtId="0" fontId="84" fillId="0" borderId="2" xfId="391" applyFont="1" applyBorder="1"/>
    <xf numFmtId="0" fontId="84" fillId="0" borderId="2" xfId="391" applyFont="1" applyBorder="1" applyAlignment="1">
      <alignment horizontal="center" vertical="center"/>
    </xf>
    <xf numFmtId="0" fontId="83" fillId="0" borderId="2" xfId="391" applyFont="1" applyFill="1" applyBorder="1" applyAlignment="1">
      <alignment horizontal="center" vertical="center" wrapText="1"/>
    </xf>
    <xf numFmtId="0" fontId="84" fillId="0" borderId="2" xfId="391" applyFont="1" applyBorder="1" applyAlignment="1">
      <alignment vertical="center"/>
    </xf>
    <xf numFmtId="0" fontId="84" fillId="0" borderId="2" xfId="391" applyFont="1" applyBorder="1" applyAlignment="1">
      <alignment wrapText="1"/>
    </xf>
    <xf numFmtId="0" fontId="84" fillId="0" borderId="2" xfId="391" applyFont="1" applyBorder="1" applyAlignment="1">
      <alignment vertical="center" wrapText="1"/>
    </xf>
    <xf numFmtId="0" fontId="82" fillId="0" borderId="2" xfId="391" applyFont="1" applyFill="1" applyBorder="1" applyAlignment="1">
      <alignment horizontal="left" vertical="center" wrapText="1"/>
    </xf>
    <xf numFmtId="0" fontId="83" fillId="0" borderId="2" xfId="391" applyFont="1" applyFill="1" applyBorder="1" applyAlignment="1">
      <alignment horizontal="left" vertical="center" wrapText="1"/>
    </xf>
    <xf numFmtId="4" fontId="81" fillId="0" borderId="0" xfId="391" applyNumberFormat="1" applyFont="1" applyFill="1" applyBorder="1" applyAlignment="1">
      <alignment vertical="center"/>
    </xf>
    <xf numFmtId="0" fontId="81" fillId="0" borderId="0" xfId="391" applyFont="1" applyFill="1" applyBorder="1" applyAlignment="1">
      <alignment horizontal="center" vertical="center"/>
    </xf>
    <xf numFmtId="0" fontId="82" fillId="0" borderId="2" xfId="391" applyFont="1" applyFill="1" applyBorder="1" applyAlignment="1">
      <alignment vertical="center" wrapText="1"/>
    </xf>
    <xf numFmtId="0" fontId="81" fillId="0" borderId="2" xfId="391" applyFont="1" applyFill="1" applyBorder="1"/>
    <xf numFmtId="0" fontId="82" fillId="0" borderId="2" xfId="391" applyFont="1" applyFill="1" applyBorder="1" applyAlignment="1">
      <alignment horizontal="center" vertical="center" wrapText="1"/>
    </xf>
    <xf numFmtId="4" fontId="82" fillId="0" borderId="2" xfId="391" applyNumberFormat="1" applyFont="1" applyFill="1" applyBorder="1" applyAlignment="1">
      <alignment horizontal="center" vertical="center" wrapText="1"/>
    </xf>
    <xf numFmtId="4" fontId="83" fillId="0" borderId="2" xfId="391" applyNumberFormat="1" applyFont="1" applyFill="1" applyBorder="1" applyAlignment="1">
      <alignment horizontal="right" vertical="center" wrapText="1"/>
    </xf>
    <xf numFmtId="176" fontId="81" fillId="0" borderId="2" xfId="143" applyFont="1" applyFill="1" applyBorder="1"/>
    <xf numFmtId="0" fontId="84" fillId="0" borderId="0" xfId="6" applyFont="1"/>
    <xf numFmtId="1" fontId="70" fillId="0" borderId="2" xfId="6" applyNumberFormat="1" applyFont="1" applyBorder="1" applyAlignment="1">
      <alignment horizontal="center" vertical="center"/>
    </xf>
    <xf numFmtId="1" fontId="70" fillId="0" borderId="2" xfId="6" applyNumberFormat="1" applyFont="1" applyFill="1" applyBorder="1" applyAlignment="1">
      <alignment horizontal="center" vertical="center"/>
    </xf>
    <xf numFmtId="0" fontId="70" fillId="0" borderId="2" xfId="6" applyFont="1" applyBorder="1" applyAlignment="1">
      <alignment horizontal="center" vertical="center" wrapText="1"/>
    </xf>
    <xf numFmtId="4" fontId="70" fillId="0" borderId="2" xfId="6" applyNumberFormat="1" applyFont="1" applyBorder="1" applyAlignment="1">
      <alignment horizontal="center" vertical="center" wrapText="1"/>
    </xf>
    <xf numFmtId="0" fontId="70" fillId="0" borderId="0" xfId="6" applyFont="1" applyAlignment="1">
      <alignment horizontal="center" vertical="center"/>
    </xf>
    <xf numFmtId="1" fontId="86" fillId="0" borderId="2" xfId="6" applyNumberFormat="1" applyFont="1" applyFill="1" applyBorder="1" applyAlignment="1">
      <alignment horizontal="center" vertical="center"/>
    </xf>
    <xf numFmtId="0" fontId="86" fillId="0" borderId="39" xfId="162" applyFont="1" applyBorder="1" applyAlignment="1">
      <alignment wrapText="1"/>
    </xf>
    <xf numFmtId="4" fontId="86" fillId="0" borderId="39" xfId="6" applyNumberFormat="1" applyFont="1" applyBorder="1" applyAlignment="1">
      <alignment wrapText="1"/>
    </xf>
    <xf numFmtId="4" fontId="84" fillId="0" borderId="2" xfId="6" applyNumberFormat="1" applyFont="1" applyBorder="1"/>
    <xf numFmtId="4" fontId="86" fillId="0" borderId="2" xfId="6" applyNumberFormat="1" applyFont="1" applyBorder="1" applyAlignment="1">
      <alignment wrapText="1"/>
    </xf>
    <xf numFmtId="4" fontId="84" fillId="0" borderId="39" xfId="6" applyNumberFormat="1" applyFont="1" applyBorder="1"/>
    <xf numFmtId="4" fontId="70" fillId="54" borderId="2" xfId="6" applyNumberFormat="1" applyFont="1" applyFill="1" applyBorder="1" applyAlignment="1">
      <alignment wrapText="1"/>
    </xf>
    <xf numFmtId="1" fontId="84" fillId="0" borderId="0" xfId="6" applyNumberFormat="1" applyFont="1" applyFill="1" applyAlignment="1">
      <alignment horizontal="center" vertical="center"/>
    </xf>
    <xf numFmtId="0" fontId="84" fillId="0" borderId="0" xfId="6" applyFont="1" applyAlignment="1">
      <alignment wrapText="1"/>
    </xf>
    <xf numFmtId="4" fontId="84" fillId="0" borderId="0" xfId="6" applyNumberFormat="1" applyFont="1" applyAlignment="1">
      <alignment wrapText="1"/>
    </xf>
    <xf numFmtId="1" fontId="86" fillId="0" borderId="39" xfId="6" applyNumberFormat="1" applyFont="1" applyFill="1" applyBorder="1" applyAlignment="1">
      <alignment horizontal="center" vertical="center"/>
    </xf>
    <xf numFmtId="1" fontId="84" fillId="0" borderId="0" xfId="6" applyNumberFormat="1" applyFont="1" applyAlignment="1">
      <alignment horizontal="center" vertical="center"/>
    </xf>
    <xf numFmtId="0" fontId="86" fillId="0" borderId="39" xfId="6" applyFont="1" applyBorder="1" applyAlignment="1">
      <alignment horizontal="center" wrapText="1"/>
    </xf>
    <xf numFmtId="0" fontId="84" fillId="0" borderId="0" xfId="6" applyFont="1" applyAlignment="1">
      <alignment horizontal="center" wrapText="1"/>
    </xf>
    <xf numFmtId="4" fontId="70" fillId="0" borderId="2" xfId="6" applyNumberFormat="1" applyFont="1" applyBorder="1" applyAlignment="1">
      <alignment horizontal="center" vertical="center"/>
    </xf>
    <xf numFmtId="0" fontId="7"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0" fontId="0" fillId="0" borderId="0" xfId="0"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6" fillId="0" borderId="0" xfId="0" applyFont="1" applyAlignment="1">
      <alignment vertical="center"/>
    </xf>
    <xf numFmtId="0" fontId="6" fillId="0" borderId="0" xfId="0" applyFont="1" applyAlignment="1">
      <alignment vertical="center" wrapText="1"/>
    </xf>
    <xf numFmtId="4" fontId="6" fillId="0" borderId="0" xfId="0" applyNumberFormat="1" applyFont="1" applyAlignment="1">
      <alignment vertical="center"/>
    </xf>
    <xf numFmtId="4" fontId="6" fillId="0" borderId="0" xfId="0" applyNumberFormat="1" applyFont="1" applyAlignment="1">
      <alignment vertical="center" wrapText="1"/>
    </xf>
    <xf numFmtId="0" fontId="7" fillId="4" borderId="1" xfId="0" applyFont="1" applyFill="1" applyBorder="1" applyAlignment="1">
      <alignment horizontal="center" vertical="center"/>
    </xf>
    <xf numFmtId="0" fontId="7" fillId="4" borderId="3" xfId="0" applyFont="1" applyFill="1" applyBorder="1" applyAlignment="1">
      <alignment vertical="center" wrapText="1"/>
    </xf>
    <xf numFmtId="4" fontId="7" fillId="4" borderId="4" xfId="0" applyNumberFormat="1" applyFont="1" applyFill="1" applyBorder="1" applyAlignment="1">
      <alignment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4" fontId="8" fillId="0" borderId="1" xfId="0" applyNumberFormat="1" applyFont="1" applyBorder="1" applyAlignment="1">
      <alignment horizontal="right" vertical="center"/>
    </xf>
    <xf numFmtId="4" fontId="7" fillId="0" borderId="1" xfId="0" applyNumberFormat="1" applyFont="1" applyBorder="1" applyAlignment="1">
      <alignment horizontal="right" vertical="center"/>
    </xf>
    <xf numFmtId="4" fontId="0" fillId="0" borderId="0" xfId="0" applyNumberFormat="1" applyAlignment="1">
      <alignment vertical="center"/>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4" fontId="8" fillId="0" borderId="1" xfId="0" applyNumberFormat="1" applyFont="1" applyBorder="1" applyAlignment="1">
      <alignment horizontal="right" vertical="center" wrapText="1"/>
    </xf>
    <xf numFmtId="0" fontId="8" fillId="0" borderId="3" xfId="0" applyFont="1" applyBorder="1" applyAlignment="1">
      <alignment horizontal="left" vertical="center" wrapText="1"/>
    </xf>
    <xf numFmtId="0" fontId="7" fillId="0" borderId="3" xfId="0" applyFont="1" applyFill="1" applyBorder="1" applyAlignment="1">
      <alignment vertical="center" wrapText="1"/>
    </xf>
    <xf numFmtId="4" fontId="8" fillId="0" borderId="4" xfId="0" applyNumberFormat="1" applyFont="1" applyBorder="1" applyAlignment="1">
      <alignment horizontal="right" vertical="center" wrapText="1"/>
    </xf>
    <xf numFmtId="4" fontId="8" fillId="0" borderId="4" xfId="0" applyNumberFormat="1" applyFont="1" applyBorder="1" applyAlignment="1">
      <alignment horizontal="right" vertical="center"/>
    </xf>
    <xf numFmtId="4" fontId="7" fillId="0" borderId="4" xfId="0" applyNumberFormat="1" applyFont="1" applyBorder="1" applyAlignment="1">
      <alignment horizontal="right" vertical="center"/>
    </xf>
    <xf numFmtId="4" fontId="8" fillId="0" borderId="1" xfId="0" applyNumberFormat="1" applyFont="1" applyFill="1" applyBorder="1" applyAlignment="1">
      <alignment horizontal="right" vertical="center"/>
    </xf>
    <xf numFmtId="4" fontId="14" fillId="0" borderId="1" xfId="0" applyNumberFormat="1" applyFont="1" applyBorder="1" applyAlignment="1">
      <alignment horizontal="right" vertical="center"/>
    </xf>
    <xf numFmtId="0" fontId="7" fillId="4" borderId="1" xfId="0" applyFont="1" applyFill="1" applyBorder="1" applyAlignment="1">
      <alignment horizontal="left" vertical="center"/>
    </xf>
    <xf numFmtId="4" fontId="9" fillId="4" borderId="1" xfId="0" applyNumberFormat="1" applyFont="1" applyFill="1" applyBorder="1" applyAlignment="1">
      <alignment horizontal="right" vertical="center"/>
    </xf>
    <xf numFmtId="4" fontId="9" fillId="4" borderId="3" xfId="0" applyNumberFormat="1" applyFont="1" applyFill="1" applyBorder="1" applyAlignment="1">
      <alignment vertical="center"/>
    </xf>
    <xf numFmtId="4" fontId="7" fillId="2" borderId="4" xfId="0" applyNumberFormat="1" applyFont="1" applyFill="1" applyBorder="1" applyAlignment="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xf>
    <xf numFmtId="4" fontId="9" fillId="2" borderId="1" xfId="0" applyNumberFormat="1" applyFont="1" applyFill="1" applyBorder="1" applyAlignment="1">
      <alignment horizontal="right" vertical="center"/>
    </xf>
    <xf numFmtId="4" fontId="9" fillId="2" borderId="3" xfId="0" applyNumberFormat="1" applyFont="1" applyFill="1" applyBorder="1" applyAlignment="1">
      <alignment vertical="center"/>
    </xf>
    <xf numFmtId="0" fontId="7" fillId="2" borderId="3" xfId="0" applyFont="1" applyFill="1" applyBorder="1" applyAlignment="1">
      <alignment vertical="center" wrapText="1"/>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4" fontId="7" fillId="0" borderId="1" xfId="0" applyNumberFormat="1" applyFont="1" applyBorder="1" applyAlignment="1">
      <alignment horizontal="right" vertical="center" wrapText="1"/>
    </xf>
    <xf numFmtId="4" fontId="8" fillId="0" borderId="1" xfId="0" applyNumberFormat="1" applyFont="1" applyFill="1" applyBorder="1" applyAlignment="1">
      <alignment horizontal="right" vertical="center" wrapText="1"/>
    </xf>
    <xf numFmtId="4" fontId="7" fillId="0" borderId="1" xfId="0" applyNumberFormat="1" applyFont="1" applyFill="1" applyBorder="1" applyAlignment="1">
      <alignment horizontal="right" vertical="center" wrapText="1"/>
    </xf>
    <xf numFmtId="0" fontId="7" fillId="53" borderId="1" xfId="0" applyFont="1" applyFill="1" applyBorder="1" applyAlignment="1">
      <alignment horizontal="left" vertical="center"/>
    </xf>
    <xf numFmtId="0" fontId="7" fillId="53" borderId="1" xfId="0" applyFont="1" applyFill="1" applyBorder="1" applyAlignment="1">
      <alignment horizontal="center" vertical="center"/>
    </xf>
    <xf numFmtId="0" fontId="7" fillId="53" borderId="3" xfId="0" applyFont="1" applyFill="1" applyBorder="1" applyAlignment="1">
      <alignment horizontal="left" vertical="center"/>
    </xf>
    <xf numFmtId="0" fontId="7" fillId="53" borderId="3" xfId="0" applyFont="1" applyFill="1" applyBorder="1" applyAlignment="1">
      <alignment vertical="center" wrapText="1"/>
    </xf>
    <xf numFmtId="0" fontId="7" fillId="53" borderId="4" xfId="0" applyFont="1" applyFill="1" applyBorder="1" applyAlignment="1">
      <alignment horizontal="center" vertical="center"/>
    </xf>
    <xf numFmtId="4" fontId="7" fillId="53" borderId="4" xfId="0" applyNumberFormat="1" applyFont="1" applyFill="1" applyBorder="1" applyAlignment="1">
      <alignment vertical="center"/>
    </xf>
    <xf numFmtId="0" fontId="8" fillId="0" borderId="7" xfId="0" applyFont="1" applyBorder="1" applyAlignment="1">
      <alignment horizontal="left" vertical="center" wrapText="1"/>
    </xf>
    <xf numFmtId="0" fontId="8" fillId="0" borderId="7" xfId="0" applyFont="1" applyBorder="1" applyAlignment="1">
      <alignment horizontal="center" vertical="center" wrapText="1"/>
    </xf>
    <xf numFmtId="0" fontId="12" fillId="0" borderId="1" xfId="0" applyFont="1" applyBorder="1" applyAlignment="1">
      <alignment horizontal="left" vertical="center" wrapText="1"/>
    </xf>
    <xf numFmtId="0" fontId="8" fillId="0" borderId="8" xfId="0" applyFont="1" applyBorder="1" applyAlignment="1">
      <alignment horizontal="center" vertical="center"/>
    </xf>
    <xf numFmtId="0" fontId="8" fillId="0" borderId="8" xfId="0" applyFont="1" applyFill="1" applyBorder="1" applyAlignment="1">
      <alignment horizontal="left" vertical="center" wrapText="1"/>
    </xf>
    <xf numFmtId="4" fontId="8" fillId="0" borderId="10" xfId="0" applyNumberFormat="1" applyFont="1" applyBorder="1" applyAlignment="1">
      <alignment horizontal="right" vertical="center" wrapText="1"/>
    </xf>
    <xf numFmtId="0" fontId="8" fillId="0" borderId="8" xfId="4" applyFont="1" applyBorder="1" applyAlignment="1">
      <alignment horizontal="left" vertical="center" wrapText="1"/>
    </xf>
    <xf numFmtId="0" fontId="8" fillId="0" borderId="8" xfId="4" applyFont="1" applyFill="1" applyBorder="1" applyAlignment="1">
      <alignment horizontal="left" vertical="center" wrapText="1"/>
    </xf>
    <xf numFmtId="4" fontId="8" fillId="4" borderId="1" xfId="0" applyNumberFormat="1" applyFont="1" applyFill="1" applyBorder="1" applyAlignment="1">
      <alignment horizontal="right" vertical="center" wrapText="1"/>
    </xf>
    <xf numFmtId="4" fontId="7" fillId="4" borderId="1" xfId="0" applyNumberFormat="1" applyFont="1" applyFill="1" applyBorder="1" applyAlignment="1">
      <alignment horizontal="right" vertical="center" wrapText="1"/>
    </xf>
    <xf numFmtId="0" fontId="7" fillId="52" borderId="3" xfId="0" applyFont="1" applyFill="1" applyBorder="1" applyAlignment="1">
      <alignment horizontal="left" vertical="center"/>
    </xf>
    <xf numFmtId="0" fontId="7" fillId="5" borderId="3" xfId="0" applyFont="1" applyFill="1" applyBorder="1" applyAlignment="1">
      <alignment horizontal="center" vertical="center"/>
    </xf>
    <xf numFmtId="0" fontId="7" fillId="5" borderId="4" xfId="0" applyFont="1" applyFill="1" applyBorder="1" applyAlignment="1">
      <alignment vertical="center" wrapText="1"/>
    </xf>
    <xf numFmtId="0" fontId="7" fillId="5" borderId="4" xfId="0" applyFont="1" applyFill="1" applyBorder="1" applyAlignment="1">
      <alignment horizontal="center" vertical="center"/>
    </xf>
    <xf numFmtId="4" fontId="7" fillId="5" borderId="4" xfId="0" applyNumberFormat="1" applyFont="1" applyFill="1" applyBorder="1" applyAlignment="1">
      <alignment vertical="center"/>
    </xf>
    <xf numFmtId="4" fontId="7" fillId="5" borderId="3" xfId="0" applyNumberFormat="1" applyFont="1" applyFill="1" applyBorder="1" applyAlignment="1">
      <alignment vertical="center"/>
    </xf>
    <xf numFmtId="4" fontId="7" fillId="5" borderId="2" xfId="0" applyNumberFormat="1" applyFont="1" applyFill="1" applyBorder="1" applyAlignment="1">
      <alignment vertical="center"/>
    </xf>
    <xf numFmtId="10" fontId="7" fillId="5" borderId="4" xfId="0" applyNumberFormat="1" applyFont="1" applyFill="1" applyBorder="1" applyAlignment="1">
      <alignment vertical="center"/>
    </xf>
    <xf numFmtId="0" fontId="13" fillId="0" borderId="1" xfId="0" applyFont="1" applyBorder="1" applyAlignment="1">
      <alignment horizontal="left" vertical="center" wrapText="1"/>
    </xf>
    <xf numFmtId="2" fontId="8" fillId="0" borderId="1" xfId="0" applyNumberFormat="1" applyFont="1" applyBorder="1" applyAlignment="1">
      <alignment horizontal="right" vertical="center" wrapText="1"/>
    </xf>
    <xf numFmtId="0" fontId="13" fillId="0" borderId="3" xfId="0" applyFont="1" applyBorder="1" applyAlignment="1">
      <alignment horizontal="left" vertical="center" wrapText="1"/>
    </xf>
    <xf numFmtId="0" fontId="30" fillId="0" borderId="3" xfId="0" applyFont="1" applyBorder="1" applyAlignment="1">
      <alignment horizontal="left" vertical="center" wrapText="1"/>
    </xf>
    <xf numFmtId="0" fontId="12" fillId="0" borderId="3" xfId="0" applyFont="1" applyBorder="1" applyAlignment="1">
      <alignment horizontal="left" vertical="center" wrapText="1"/>
    </xf>
    <xf numFmtId="0" fontId="10" fillId="0" borderId="0" xfId="0" applyFont="1" applyAlignment="1">
      <alignment vertical="center" wrapText="1"/>
    </xf>
    <xf numFmtId="4" fontId="10" fillId="0" borderId="0" xfId="0" applyNumberFormat="1" applyFont="1" applyAlignment="1">
      <alignment vertical="center" wrapText="1"/>
    </xf>
    <xf numFmtId="4" fontId="10" fillId="0" borderId="0" xfId="0" applyNumberFormat="1" applyFont="1" applyAlignment="1">
      <alignment vertical="center"/>
    </xf>
    <xf numFmtId="0" fontId="0" fillId="0" borderId="0" xfId="0" applyAlignment="1">
      <alignment vertical="center" wrapText="1"/>
    </xf>
    <xf numFmtId="0" fontId="8" fillId="0" borderId="1" xfId="0" applyNumberFormat="1" applyFont="1" applyBorder="1" applyAlignment="1">
      <alignment horizontal="right" vertical="center" wrapText="1"/>
    </xf>
    <xf numFmtId="0" fontId="7" fillId="53" borderId="3" xfId="0" applyFont="1" applyFill="1" applyBorder="1" applyAlignment="1">
      <alignment horizontal="center" vertical="center"/>
    </xf>
    <xf numFmtId="0" fontId="7" fillId="53" borderId="4" xfId="0" applyFont="1" applyFill="1" applyBorder="1" applyAlignment="1">
      <alignment horizontal="left" vertical="center"/>
    </xf>
    <xf numFmtId="0" fontId="7" fillId="53" borderId="4" xfId="0" applyFont="1" applyFill="1" applyBorder="1" applyAlignment="1">
      <alignment vertical="center" wrapText="1"/>
    </xf>
    <xf numFmtId="4" fontId="7" fillId="53" borderId="2" xfId="0" applyNumberFormat="1" applyFont="1" applyFill="1" applyBorder="1" applyAlignment="1">
      <alignment vertical="center"/>
    </xf>
    <xf numFmtId="10" fontId="7" fillId="53" borderId="4" xfId="0" applyNumberFormat="1" applyFont="1" applyFill="1" applyBorder="1" applyAlignment="1">
      <alignment vertical="center"/>
    </xf>
    <xf numFmtId="4" fontId="72" fillId="53" borderId="2" xfId="6" applyNumberFormat="1" applyFont="1" applyFill="1" applyBorder="1" applyAlignment="1">
      <alignment vertical="center" wrapText="1"/>
    </xf>
    <xf numFmtId="0" fontId="74" fillId="53" borderId="0" xfId="6" applyFont="1" applyFill="1"/>
    <xf numFmtId="1" fontId="30" fillId="53" borderId="2" xfId="6" applyNumberFormat="1" applyFont="1" applyFill="1" applyBorder="1" applyAlignment="1">
      <alignment vertical="center"/>
    </xf>
    <xf numFmtId="4" fontId="30" fillId="53" borderId="2" xfId="6" applyNumberFormat="1" applyFont="1" applyFill="1" applyBorder="1" applyAlignment="1">
      <alignment vertical="center" wrapText="1"/>
    </xf>
    <xf numFmtId="0" fontId="12" fillId="53" borderId="0" xfId="7" applyFont="1" applyFill="1" applyAlignment="1">
      <alignment vertical="center"/>
    </xf>
    <xf numFmtId="4" fontId="78" fillId="53" borderId="2" xfId="6" applyNumberFormat="1" applyFont="1" applyFill="1" applyBorder="1" applyAlignment="1">
      <alignment vertical="center" wrapText="1"/>
    </xf>
    <xf numFmtId="0" fontId="77" fillId="53" borderId="0" xfId="7" applyFont="1" applyFill="1" applyAlignment="1">
      <alignment vertical="center"/>
    </xf>
    <xf numFmtId="4" fontId="78" fillId="53" borderId="2" xfId="6" applyNumberFormat="1" applyFont="1" applyFill="1" applyBorder="1" applyAlignment="1">
      <alignment wrapText="1"/>
    </xf>
    <xf numFmtId="0" fontId="77" fillId="53" borderId="0" xfId="7" applyFont="1" applyFill="1"/>
    <xf numFmtId="4" fontId="75" fillId="0" borderId="2" xfId="6" applyNumberFormat="1" applyFont="1" applyBorder="1" applyAlignment="1">
      <alignment vertical="center"/>
    </xf>
    <xf numFmtId="0" fontId="75" fillId="0" borderId="0" xfId="6" applyFont="1" applyAlignment="1">
      <alignment vertical="center"/>
    </xf>
    <xf numFmtId="4" fontId="73" fillId="53" borderId="2" xfId="6" applyNumberFormat="1" applyFont="1" applyFill="1" applyBorder="1" applyAlignment="1">
      <alignment vertical="center" wrapText="1"/>
    </xf>
    <xf numFmtId="0" fontId="75" fillId="53" borderId="0" xfId="6" applyFont="1" applyFill="1" applyAlignment="1">
      <alignment vertical="center"/>
    </xf>
    <xf numFmtId="0" fontId="75" fillId="0" borderId="0" xfId="6" applyFont="1" applyAlignment="1">
      <alignment vertical="center" wrapText="1"/>
    </xf>
    <xf numFmtId="0" fontId="75" fillId="0" borderId="0" xfId="6" applyFont="1" applyAlignment="1">
      <alignment horizontal="center" vertical="center" wrapText="1"/>
    </xf>
    <xf numFmtId="4" fontId="75" fillId="0" borderId="0" xfId="6" applyNumberFormat="1" applyFont="1" applyAlignment="1">
      <alignment vertical="center" wrapText="1"/>
    </xf>
    <xf numFmtId="1" fontId="74" fillId="0" borderId="39" xfId="6" applyNumberFormat="1" applyFont="1" applyBorder="1" applyAlignment="1">
      <alignment horizontal="center" vertical="center"/>
    </xf>
    <xf numFmtId="1" fontId="74" fillId="0" borderId="39" xfId="6" applyNumberFormat="1" applyFont="1" applyFill="1" applyBorder="1" applyAlignment="1">
      <alignment horizontal="center" vertical="center"/>
    </xf>
    <xf numFmtId="1" fontId="72" fillId="53" borderId="11" xfId="6" applyNumberFormat="1" applyFont="1" applyFill="1" applyBorder="1" applyAlignment="1">
      <alignment horizontal="center" vertical="center"/>
    </xf>
    <xf numFmtId="0" fontId="74" fillId="0" borderId="0" xfId="6" applyFont="1" applyAlignment="1">
      <alignment vertical="center"/>
    </xf>
    <xf numFmtId="0" fontId="12" fillId="0" borderId="39" xfId="6" applyFont="1" applyBorder="1" applyAlignment="1">
      <alignment horizontal="center" vertical="center" wrapText="1"/>
    </xf>
    <xf numFmtId="4" fontId="12" fillId="0" borderId="39" xfId="6" applyNumberFormat="1" applyFont="1" applyBorder="1" applyAlignment="1">
      <alignment vertical="center" wrapText="1"/>
    </xf>
    <xf numFmtId="4" fontId="74" fillId="0" borderId="39" xfId="6" applyNumberFormat="1" applyFont="1" applyBorder="1" applyAlignment="1">
      <alignment vertical="center"/>
    </xf>
    <xf numFmtId="4" fontId="72" fillId="54" borderId="2" xfId="6" applyNumberFormat="1" applyFont="1" applyFill="1" applyBorder="1" applyAlignment="1">
      <alignment vertical="center" wrapText="1"/>
    </xf>
    <xf numFmtId="4" fontId="74" fillId="0" borderId="39" xfId="362" applyNumberFormat="1" applyFont="1" applyBorder="1" applyAlignment="1">
      <alignment vertical="center"/>
    </xf>
    <xf numFmtId="0" fontId="74" fillId="53" borderId="0" xfId="6" applyFont="1" applyFill="1" applyAlignment="1">
      <alignment vertical="center"/>
    </xf>
    <xf numFmtId="0" fontId="74" fillId="0" borderId="0" xfId="6" applyFont="1" applyAlignment="1">
      <alignment vertical="center" wrapText="1"/>
    </xf>
    <xf numFmtId="0" fontId="74" fillId="0" borderId="0" xfId="6" applyFont="1" applyAlignment="1">
      <alignment horizontal="center" vertical="center" wrapText="1"/>
    </xf>
    <xf numFmtId="4" fontId="74" fillId="0" borderId="0" xfId="6" applyNumberFormat="1" applyFont="1" applyAlignment="1">
      <alignment vertical="center" wrapText="1"/>
    </xf>
    <xf numFmtId="0" fontId="81" fillId="53" borderId="0" xfId="391" applyFont="1" applyFill="1" applyBorder="1"/>
    <xf numFmtId="4" fontId="70" fillId="53" borderId="2" xfId="6" applyNumberFormat="1" applyFont="1" applyFill="1" applyBorder="1" applyAlignment="1">
      <alignment wrapText="1"/>
    </xf>
    <xf numFmtId="0" fontId="84" fillId="53" borderId="0" xfId="6" applyFont="1" applyFill="1"/>
    <xf numFmtId="176" fontId="85" fillId="53" borderId="2" xfId="391" applyNumberFormat="1" applyFont="1" applyFill="1" applyBorder="1" applyAlignment="1">
      <alignment vertical="center"/>
    </xf>
    <xf numFmtId="4" fontId="8" fillId="0" borderId="8" xfId="0" applyNumberFormat="1" applyFont="1" applyBorder="1" applyAlignment="1">
      <alignment horizontal="right" vertical="center" wrapText="1"/>
    </xf>
    <xf numFmtId="4" fontId="8" fillId="0" borderId="8" xfId="0" applyNumberFormat="1" applyFont="1" applyBorder="1" applyAlignment="1">
      <alignment horizontal="right" vertical="center"/>
    </xf>
    <xf numFmtId="4" fontId="7" fillId="0" borderId="8" xfId="0" applyNumberFormat="1" applyFont="1" applyBorder="1" applyAlignment="1">
      <alignment horizontal="right" vertical="center"/>
    </xf>
    <xf numFmtId="4" fontId="7" fillId="4" borderId="15" xfId="0" applyNumberFormat="1" applyFont="1" applyFill="1" applyBorder="1" applyAlignment="1">
      <alignment vertical="center"/>
    </xf>
    <xf numFmtId="4" fontId="8" fillId="0" borderId="2" xfId="0" applyNumberFormat="1" applyFont="1" applyBorder="1" applyAlignment="1">
      <alignment horizontal="right" vertical="center" wrapText="1"/>
    </xf>
    <xf numFmtId="0" fontId="8" fillId="0" borderId="3" xfId="0" applyFont="1" applyBorder="1" applyAlignment="1">
      <alignment horizontal="center" vertical="center" wrapText="1"/>
    </xf>
    <xf numFmtId="4" fontId="11" fillId="0" borderId="0" xfId="0" applyNumberFormat="1" applyFont="1" applyAlignment="1">
      <alignment horizontal="center" vertical="center"/>
    </xf>
    <xf numFmtId="0" fontId="7" fillId="4" borderId="3" xfId="0" applyFont="1" applyFill="1" applyBorder="1" applyAlignment="1">
      <alignment horizontal="center" vertical="center"/>
    </xf>
    <xf numFmtId="0" fontId="7" fillId="2" borderId="3" xfId="0" applyFont="1" applyFill="1" applyBorder="1" applyAlignment="1">
      <alignment horizontal="center" vertical="center"/>
    </xf>
    <xf numFmtId="0" fontId="8" fillId="0" borderId="3" xfId="0" applyFont="1" applyBorder="1" applyAlignment="1">
      <alignment horizontal="center" vertical="center"/>
    </xf>
    <xf numFmtId="4" fontId="78" fillId="4" borderId="2" xfId="6" applyNumberFormat="1" applyFont="1" applyFill="1" applyBorder="1" applyAlignment="1">
      <alignment horizontal="center" wrapText="1"/>
    </xf>
    <xf numFmtId="4" fontId="79" fillId="0" borderId="2" xfId="6" applyNumberFormat="1" applyFont="1" applyBorder="1" applyAlignment="1">
      <alignment horizontal="center" wrapText="1"/>
    </xf>
    <xf numFmtId="1" fontId="87" fillId="0" borderId="2" xfId="6" applyNumberFormat="1" applyFont="1" applyBorder="1" applyAlignment="1">
      <alignment horizontal="center" vertical="center"/>
    </xf>
    <xf numFmtId="0" fontId="87" fillId="0" borderId="2" xfId="6" applyNumberFormat="1" applyFont="1" applyBorder="1" applyAlignment="1">
      <alignment horizontal="center" vertical="center" wrapText="1"/>
    </xf>
    <xf numFmtId="4" fontId="87" fillId="0" borderId="2" xfId="7" applyNumberFormat="1" applyFont="1" applyFill="1" applyBorder="1" applyAlignment="1">
      <alignment horizontal="center" vertical="center" wrapText="1"/>
    </xf>
    <xf numFmtId="4" fontId="72" fillId="2" borderId="2" xfId="6" applyNumberFormat="1" applyFont="1" applyFill="1" applyBorder="1" applyAlignment="1">
      <alignment wrapText="1"/>
    </xf>
    <xf numFmtId="1" fontId="78" fillId="4" borderId="2" xfId="6" quotePrefix="1" applyNumberFormat="1" applyFont="1" applyFill="1" applyBorder="1" applyAlignment="1">
      <alignment horizontal="center" vertical="center"/>
    </xf>
    <xf numFmtId="4" fontId="28" fillId="0" borderId="9" xfId="9" applyNumberFormat="1" applyFont="1" applyFill="1" applyBorder="1" applyAlignment="1">
      <alignment horizontal="justify"/>
    </xf>
    <xf numFmtId="4" fontId="28" fillId="0" borderId="0" xfId="9" applyNumberFormat="1" applyFont="1" applyFill="1" applyAlignment="1">
      <alignment horizontal="center"/>
    </xf>
    <xf numFmtId="0" fontId="8" fillId="0" borderId="4" xfId="0" applyFont="1" applyBorder="1" applyAlignment="1">
      <alignment horizontal="center" vertical="center" wrapText="1"/>
    </xf>
    <xf numFmtId="0" fontId="88" fillId="0" borderId="3" xfId="0" applyFont="1" applyBorder="1" applyAlignment="1">
      <alignment horizontal="left" vertical="center" wrapText="1"/>
    </xf>
    <xf numFmtId="4" fontId="7" fillId="53" borderId="47" xfId="0" applyNumberFormat="1" applyFont="1" applyFill="1" applyBorder="1" applyAlignment="1">
      <alignment vertical="center"/>
    </xf>
    <xf numFmtId="0" fontId="89" fillId="0" borderId="3" xfId="0" applyFont="1" applyBorder="1" applyAlignment="1">
      <alignment horizontal="center" vertical="center" wrapText="1"/>
    </xf>
    <xf numFmtId="0" fontId="89" fillId="0" borderId="2" xfId="0" applyFont="1" applyBorder="1" applyAlignment="1">
      <alignment horizontal="center" vertical="center" wrapText="1"/>
    </xf>
    <xf numFmtId="4" fontId="91" fillId="0" borderId="2" xfId="0" applyNumberFormat="1" applyFont="1" applyFill="1" applyBorder="1" applyAlignment="1">
      <alignment vertical="center" wrapText="1"/>
    </xf>
    <xf numFmtId="4" fontId="90" fillId="0" borderId="2" xfId="0" applyNumberFormat="1" applyFont="1" applyBorder="1" applyAlignment="1">
      <alignment vertical="center"/>
    </xf>
    <xf numFmtId="4" fontId="89" fillId="0" borderId="1" xfId="0" applyNumberFormat="1" applyFont="1" applyBorder="1" applyAlignment="1">
      <alignment horizontal="right" vertical="center"/>
    </xf>
    <xf numFmtId="4" fontId="92" fillId="0" borderId="1" xfId="0" applyNumberFormat="1" applyFont="1" applyBorder="1" applyAlignment="1">
      <alignment horizontal="right" vertical="center"/>
    </xf>
    <xf numFmtId="0" fontId="93" fillId="0" borderId="0" xfId="0" applyFont="1" applyAlignment="1">
      <alignment vertical="center"/>
    </xf>
    <xf numFmtId="4" fontId="12" fillId="0" borderId="1" xfId="0" applyNumberFormat="1" applyFont="1" applyBorder="1" applyAlignment="1">
      <alignment horizontal="right" vertical="center" wrapText="1"/>
    </xf>
    <xf numFmtId="0" fontId="7" fillId="4" borderId="4" xfId="0" applyFont="1" applyFill="1" applyBorder="1" applyAlignment="1">
      <alignment horizontal="center" vertical="center"/>
    </xf>
    <xf numFmtId="0" fontId="7" fillId="2" borderId="4" xfId="0" applyFont="1" applyFill="1" applyBorder="1" applyAlignment="1">
      <alignment horizontal="center" vertical="center"/>
    </xf>
    <xf numFmtId="0" fontId="7" fillId="4" borderId="15" xfId="0" applyFont="1" applyFill="1" applyBorder="1" applyAlignment="1">
      <alignment horizontal="center" vertical="center"/>
    </xf>
    <xf numFmtId="0" fontId="8" fillId="4" borderId="1" xfId="0" applyFont="1" applyFill="1" applyBorder="1" applyAlignment="1">
      <alignment horizontal="center" vertical="center" wrapText="1"/>
    </xf>
    <xf numFmtId="0" fontId="10" fillId="0" borderId="0" xfId="0" applyFont="1" applyAlignment="1">
      <alignment horizontal="center" vertical="center"/>
    </xf>
    <xf numFmtId="0" fontId="90" fillId="0" borderId="2" xfId="0" applyFont="1" applyBorder="1" applyAlignment="1">
      <alignment vertical="center" wrapText="1"/>
    </xf>
    <xf numFmtId="0" fontId="74" fillId="0" borderId="2" xfId="0" applyFont="1" applyBorder="1" applyAlignment="1">
      <alignment vertical="center" wrapText="1"/>
    </xf>
    <xf numFmtId="4" fontId="28" fillId="0" borderId="9" xfId="9" applyNumberFormat="1" applyFont="1" applyFill="1" applyBorder="1" applyAlignment="1">
      <alignment horizontal="justify" vertical="center"/>
    </xf>
    <xf numFmtId="4" fontId="28" fillId="0" borderId="0" xfId="9" applyNumberFormat="1" applyFont="1" applyFill="1" applyAlignment="1">
      <alignment horizontal="center" vertical="center"/>
    </xf>
    <xf numFmtId="0" fontId="7" fillId="5" borderId="3" xfId="0" applyFont="1" applyFill="1" applyBorder="1" applyAlignment="1">
      <alignment horizontal="left" vertical="center"/>
    </xf>
    <xf numFmtId="0" fontId="7" fillId="52" borderId="3" xfId="0" applyFont="1" applyFill="1" applyBorder="1" applyAlignment="1">
      <alignment horizontal="center" vertical="center"/>
    </xf>
    <xf numFmtId="0" fontId="0" fillId="0" borderId="0" xfId="0" applyAlignment="1">
      <alignment horizontal="right" vertical="center"/>
    </xf>
    <xf numFmtId="0" fontId="8" fillId="0" borderId="51" xfId="0" applyFont="1" applyBorder="1" applyAlignment="1">
      <alignment horizontal="center" vertical="center" wrapText="1"/>
    </xf>
    <xf numFmtId="4" fontId="8" fillId="0" borderId="52" xfId="0" applyNumberFormat="1" applyFont="1" applyBorder="1" applyAlignment="1">
      <alignment horizontal="right" vertical="center" wrapText="1"/>
    </xf>
    <xf numFmtId="4" fontId="7" fillId="2" borderId="15" xfId="0" applyNumberFormat="1" applyFont="1" applyFill="1" applyBorder="1" applyAlignment="1">
      <alignment vertical="center"/>
    </xf>
    <xf numFmtId="4" fontId="8" fillId="0" borderId="2" xfId="0" applyNumberFormat="1" applyFont="1" applyBorder="1" applyAlignment="1">
      <alignment horizontal="right" vertical="center"/>
    </xf>
    <xf numFmtId="4" fontId="7" fillId="0" borderId="2" xfId="0" applyNumberFormat="1" applyFont="1" applyBorder="1" applyAlignment="1">
      <alignment horizontal="right" vertical="center"/>
    </xf>
    <xf numFmtId="0" fontId="12" fillId="0" borderId="39" xfId="162" applyFont="1" applyFill="1" applyBorder="1" applyAlignment="1">
      <alignment vertical="center" wrapText="1"/>
    </xf>
    <xf numFmtId="0" fontId="12" fillId="0" borderId="39" xfId="6" applyFont="1" applyFill="1" applyBorder="1" applyAlignment="1">
      <alignment horizontal="center" wrapText="1"/>
    </xf>
    <xf numFmtId="4" fontId="12" fillId="0" borderId="39" xfId="6" applyNumberFormat="1" applyFont="1" applyFill="1" applyBorder="1" applyAlignment="1">
      <alignment wrapText="1"/>
    </xf>
    <xf numFmtId="4" fontId="74" fillId="0" borderId="39" xfId="6" applyNumberFormat="1" applyFont="1" applyFill="1" applyBorder="1"/>
    <xf numFmtId="0" fontId="6" fillId="0" borderId="0" xfId="0" applyFont="1" applyAlignment="1">
      <alignment horizontal="left" vertical="center"/>
    </xf>
    <xf numFmtId="0" fontId="6" fillId="0" borderId="0" xfId="0" applyFont="1" applyAlignment="1">
      <alignment horizontal="right" vertical="center"/>
    </xf>
    <xf numFmtId="0" fontId="8" fillId="4" borderId="1" xfId="0" applyFont="1" applyFill="1" applyBorder="1" applyAlignment="1">
      <alignment horizontal="center" vertical="center"/>
    </xf>
    <xf numFmtId="4" fontId="84" fillId="0" borderId="0" xfId="6" applyNumberFormat="1" applyFont="1"/>
    <xf numFmtId="0" fontId="84" fillId="0" borderId="39" xfId="391" applyFont="1" applyBorder="1" applyAlignment="1">
      <alignment horizontal="center"/>
    </xf>
    <xf numFmtId="0" fontId="83" fillId="0" borderId="39" xfId="391" applyFont="1" applyFill="1" applyBorder="1" applyAlignment="1">
      <alignment horizontal="center" vertical="center" wrapText="1"/>
    </xf>
    <xf numFmtId="0" fontId="94" fillId="0" borderId="40" xfId="0" applyFont="1" applyFill="1" applyBorder="1" applyAlignment="1">
      <alignment horizontal="center" vertical="center" wrapText="1"/>
    </xf>
    <xf numFmtId="0" fontId="95" fillId="0" borderId="40" xfId="0" applyFont="1" applyFill="1" applyBorder="1" applyAlignment="1">
      <alignment horizontal="left" vertical="center" wrapText="1"/>
    </xf>
    <xf numFmtId="0" fontId="94" fillId="0" borderId="39" xfId="0" applyFont="1" applyFill="1" applyBorder="1" applyAlignment="1">
      <alignment horizontal="center" vertical="center" wrapText="1"/>
    </xf>
    <xf numFmtId="4" fontId="94" fillId="0" borderId="39" xfId="0" applyNumberFormat="1" applyFont="1" applyFill="1" applyBorder="1" applyAlignment="1">
      <alignment horizontal="right" vertical="center" wrapText="1"/>
    </xf>
    <xf numFmtId="0" fontId="84" fillId="0" borderId="2" xfId="391" applyFont="1" applyFill="1" applyBorder="1" applyAlignment="1">
      <alignment horizontal="center"/>
    </xf>
    <xf numFmtId="0" fontId="8"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8" fillId="0" borderId="1" xfId="0" applyFont="1" applyFill="1" applyBorder="1" applyAlignment="1">
      <alignment horizontal="center" vertical="center"/>
    </xf>
    <xf numFmtId="4" fontId="8" fillId="0" borderId="0" xfId="0" applyNumberFormat="1" applyFont="1" applyFill="1" applyBorder="1" applyAlignment="1">
      <alignment horizontal="right" vertical="center" wrapText="1"/>
    </xf>
    <xf numFmtId="4" fontId="8" fillId="0" borderId="8" xfId="0" applyNumberFormat="1" applyFont="1" applyFill="1" applyBorder="1" applyAlignment="1">
      <alignment horizontal="right" vertical="center" wrapText="1"/>
    </xf>
    <xf numFmtId="4" fontId="7" fillId="0" borderId="1" xfId="0" applyNumberFormat="1" applyFont="1" applyFill="1" applyBorder="1" applyAlignment="1">
      <alignment horizontal="right" vertical="center"/>
    </xf>
    <xf numFmtId="0" fontId="0" fillId="0" borderId="0" xfId="0" applyFill="1" applyAlignment="1">
      <alignment vertical="center"/>
    </xf>
    <xf numFmtId="0" fontId="12" fillId="0" borderId="3" xfId="0" applyFont="1" applyFill="1" applyBorder="1" applyAlignment="1">
      <alignment horizontal="left" vertical="center" wrapText="1"/>
    </xf>
    <xf numFmtId="4" fontId="8" fillId="0" borderId="53" xfId="0" applyNumberFormat="1" applyFont="1" applyFill="1" applyBorder="1" applyAlignment="1">
      <alignment horizontal="right" vertical="center" wrapText="1"/>
    </xf>
    <xf numFmtId="0" fontId="75" fillId="0" borderId="0" xfId="392" applyFont="1"/>
    <xf numFmtId="1" fontId="72" fillId="0" borderId="2" xfId="392" applyNumberFormat="1" applyFont="1" applyFill="1" applyBorder="1" applyAlignment="1">
      <alignment horizontal="center" vertical="center"/>
    </xf>
    <xf numFmtId="0" fontId="72" fillId="0" borderId="2" xfId="392" applyFont="1" applyFill="1" applyBorder="1" applyAlignment="1">
      <alignment horizontal="center" vertical="center" wrapText="1"/>
    </xf>
    <xf numFmtId="4" fontId="72" fillId="0" borderId="2" xfId="392" applyNumberFormat="1" applyFont="1" applyFill="1" applyBorder="1" applyAlignment="1">
      <alignment horizontal="center" vertical="center" wrapText="1"/>
    </xf>
    <xf numFmtId="0" fontId="73" fillId="0" borderId="0" xfId="392" applyFont="1" applyAlignment="1">
      <alignment horizontal="center" vertical="center"/>
    </xf>
    <xf numFmtId="1" fontId="12" fillId="0" borderId="2" xfId="392" applyNumberFormat="1" applyFont="1" applyFill="1" applyBorder="1" applyAlignment="1">
      <alignment horizontal="center" vertical="center"/>
    </xf>
    <xf numFmtId="0" fontId="12" fillId="0" borderId="2" xfId="392" applyFont="1" applyBorder="1" applyAlignment="1">
      <alignment vertical="center" wrapText="1"/>
    </xf>
    <xf numFmtId="0" fontId="12" fillId="0" borderId="2" xfId="392" applyFont="1" applyBorder="1" applyAlignment="1">
      <alignment horizontal="center" vertical="center" wrapText="1"/>
    </xf>
    <xf numFmtId="4" fontId="12" fillId="0" borderId="2" xfId="392" applyNumberFormat="1" applyFont="1" applyBorder="1" applyAlignment="1">
      <alignment vertical="center" wrapText="1"/>
    </xf>
    <xf numFmtId="4" fontId="74" fillId="0" borderId="2" xfId="392" applyNumberFormat="1" applyFont="1" applyBorder="1" applyAlignment="1">
      <alignment vertical="center"/>
    </xf>
    <xf numFmtId="4" fontId="75" fillId="0" borderId="0" xfId="392" applyNumberFormat="1" applyFont="1"/>
    <xf numFmtId="4" fontId="12" fillId="0" borderId="2" xfId="392" applyNumberFormat="1" applyFont="1" applyFill="1" applyBorder="1" applyAlignment="1">
      <alignment vertical="center" wrapText="1"/>
    </xf>
    <xf numFmtId="0" fontId="12" fillId="0" borderId="2" xfId="392" applyFont="1" applyFill="1" applyBorder="1" applyAlignment="1">
      <alignment vertical="center" wrapText="1"/>
    </xf>
    <xf numFmtId="0" fontId="12" fillId="0" borderId="2" xfId="392" applyFont="1" applyFill="1" applyBorder="1" applyAlignment="1">
      <alignment horizontal="center" vertical="center" wrapText="1"/>
    </xf>
    <xf numFmtId="4" fontId="72" fillId="53" borderId="2" xfId="392" applyNumberFormat="1" applyFont="1" applyFill="1" applyBorder="1" applyAlignment="1">
      <alignment vertical="center" wrapText="1"/>
    </xf>
    <xf numFmtId="1" fontId="75" fillId="0" borderId="0" xfId="392" applyNumberFormat="1" applyFont="1" applyFill="1" applyAlignment="1">
      <alignment horizontal="center" vertical="center"/>
    </xf>
    <xf numFmtId="0" fontId="75" fillId="0" borderId="0" xfId="392" applyFont="1" applyAlignment="1">
      <alignment wrapText="1"/>
    </xf>
    <xf numFmtId="0" fontId="75" fillId="0" borderId="0" xfId="392" applyFont="1" applyAlignment="1">
      <alignment horizontal="center" wrapText="1"/>
    </xf>
    <xf numFmtId="4" fontId="75" fillId="0" borderId="0" xfId="392" applyNumberFormat="1" applyFont="1" applyAlignment="1">
      <alignment wrapText="1"/>
    </xf>
    <xf numFmtId="1" fontId="75" fillId="0" borderId="0" xfId="392" applyNumberFormat="1" applyFont="1" applyAlignment="1">
      <alignment horizontal="center" vertical="center"/>
    </xf>
    <xf numFmtId="0" fontId="8" fillId="0" borderId="3" xfId="0" applyFont="1" applyFill="1" applyBorder="1" applyAlignment="1">
      <alignment horizontal="left" vertical="center" wrapText="1"/>
    </xf>
    <xf numFmtId="0" fontId="7" fillId="4" borderId="1" xfId="0" applyFont="1" applyFill="1" applyBorder="1" applyAlignment="1">
      <alignment horizontal="left" vertical="center"/>
    </xf>
    <xf numFmtId="0" fontId="6" fillId="0" borderId="0" xfId="0" applyFont="1" applyBorder="1" applyAlignment="1">
      <alignment horizontal="center" vertical="center"/>
    </xf>
    <xf numFmtId="0" fontId="11" fillId="0" borderId="0" xfId="0" applyFont="1" applyBorder="1" applyAlignment="1">
      <alignment horizontal="center" vertical="center"/>
    </xf>
    <xf numFmtId="0" fontId="7" fillId="2" borderId="1" xfId="0" applyFont="1" applyFill="1" applyBorder="1" applyAlignment="1">
      <alignment horizontal="left" vertical="center"/>
    </xf>
    <xf numFmtId="0" fontId="10" fillId="3" borderId="2" xfId="8" applyFont="1" applyFill="1" applyBorder="1" applyAlignment="1">
      <alignment horizontal="center" vertical="center"/>
    </xf>
    <xf numFmtId="0" fontId="18" fillId="4" borderId="6" xfId="0" applyFont="1" applyFill="1" applyBorder="1" applyAlignment="1">
      <alignment horizontal="center" vertical="center" wrapText="1" shrinkToFit="1"/>
    </xf>
    <xf numFmtId="0" fontId="18" fillId="4" borderId="0" xfId="0" applyFont="1" applyFill="1" applyBorder="1" applyAlignment="1">
      <alignment horizontal="center" vertical="center" wrapText="1" shrinkToFit="1"/>
    </xf>
    <xf numFmtId="0" fontId="19" fillId="4" borderId="6" xfId="0" applyFont="1" applyFill="1" applyBorder="1" applyAlignment="1">
      <alignment horizontal="center" vertical="center" wrapText="1" shrinkToFit="1"/>
    </xf>
    <xf numFmtId="0" fontId="19" fillId="4" borderId="0" xfId="0" applyFont="1" applyFill="1" applyBorder="1" applyAlignment="1">
      <alignment horizontal="center" vertical="center" wrapText="1" shrinkToFit="1"/>
    </xf>
    <xf numFmtId="49" fontId="15" fillId="4" borderId="9" xfId="0" applyNumberFormat="1" applyFont="1" applyFill="1" applyBorder="1" applyAlignment="1">
      <alignment horizontal="left" vertical="center" wrapText="1" shrinkToFit="1"/>
    </xf>
    <xf numFmtId="0" fontId="23" fillId="0" borderId="1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68" fillId="4" borderId="11" xfId="392" applyFont="1" applyFill="1" applyBorder="1" applyAlignment="1">
      <alignment horizontal="center" vertical="center" wrapText="1"/>
    </xf>
    <xf numFmtId="0" fontId="68" fillId="4" borderId="12" xfId="392" applyFont="1" applyFill="1" applyBorder="1" applyAlignment="1">
      <alignment horizontal="center" vertical="center" wrapText="1"/>
    </xf>
    <xf numFmtId="0" fontId="68" fillId="4" borderId="13" xfId="392" applyFont="1" applyFill="1" applyBorder="1" applyAlignment="1">
      <alignment horizontal="center" vertical="center" wrapText="1"/>
    </xf>
    <xf numFmtId="4" fontId="7" fillId="53" borderId="47" xfId="0" applyNumberFormat="1" applyFont="1" applyFill="1" applyBorder="1" applyAlignment="1">
      <alignment horizontal="center" vertical="center"/>
    </xf>
    <xf numFmtId="4" fontId="7" fillId="53" borderId="48" xfId="0" applyNumberFormat="1" applyFont="1" applyFill="1" applyBorder="1" applyAlignment="1">
      <alignment horizontal="center" vertical="center"/>
    </xf>
    <xf numFmtId="1" fontId="72" fillId="53" borderId="11" xfId="6" applyNumberFormat="1" applyFont="1" applyFill="1" applyBorder="1" applyAlignment="1">
      <alignment horizontal="center" vertical="center"/>
    </xf>
    <xf numFmtId="1" fontId="72" fillId="53" borderId="41" xfId="6" applyNumberFormat="1" applyFont="1" applyFill="1" applyBorder="1" applyAlignment="1">
      <alignment horizontal="center" vertical="center"/>
    </xf>
    <xf numFmtId="1" fontId="72" fillId="53" borderId="12" xfId="6" applyNumberFormat="1" applyFont="1" applyFill="1" applyBorder="1" applyAlignment="1">
      <alignment horizontal="center" vertical="center"/>
    </xf>
    <xf numFmtId="1" fontId="72" fillId="53" borderId="13" xfId="6" applyNumberFormat="1" applyFont="1" applyFill="1" applyBorder="1" applyAlignment="1">
      <alignment horizontal="center" vertical="center"/>
    </xf>
    <xf numFmtId="0" fontId="68" fillId="4" borderId="22" xfId="6" applyFont="1" applyFill="1" applyBorder="1" applyAlignment="1">
      <alignment horizontal="center" vertical="center" wrapText="1"/>
    </xf>
    <xf numFmtId="0" fontId="68" fillId="4" borderId="9" xfId="6" applyFont="1" applyFill="1" applyBorder="1" applyAlignment="1">
      <alignment horizontal="center" vertical="center" wrapText="1"/>
    </xf>
    <xf numFmtId="0" fontId="30" fillId="53" borderId="40" xfId="6" applyFont="1" applyFill="1" applyBorder="1" applyAlignment="1">
      <alignment horizontal="center" vertical="center" wrapText="1"/>
    </xf>
    <xf numFmtId="0" fontId="30" fillId="53" borderId="41" xfId="6" applyFont="1" applyFill="1" applyBorder="1" applyAlignment="1">
      <alignment horizontal="center" vertical="center" wrapText="1"/>
    </xf>
    <xf numFmtId="0" fontId="30" fillId="53" borderId="42" xfId="6" applyFont="1" applyFill="1" applyBorder="1" applyAlignment="1">
      <alignment horizontal="center" vertical="center" wrapText="1"/>
    </xf>
    <xf numFmtId="0" fontId="80" fillId="4" borderId="0" xfId="7" applyFont="1" applyFill="1" applyAlignment="1">
      <alignment horizontal="center" vertical="center" wrapText="1"/>
    </xf>
    <xf numFmtId="0" fontId="67" fillId="4" borderId="0" xfId="7" applyFont="1" applyFill="1" applyAlignment="1">
      <alignment vertical="center"/>
    </xf>
    <xf numFmtId="0" fontId="78" fillId="53" borderId="40" xfId="6" applyFont="1" applyFill="1" applyBorder="1" applyAlignment="1">
      <alignment horizontal="center" vertical="center" wrapText="1"/>
    </xf>
    <xf numFmtId="0" fontId="78" fillId="53" borderId="41" xfId="6" applyFont="1" applyFill="1" applyBorder="1" applyAlignment="1">
      <alignment horizontal="center" vertical="center" wrapText="1"/>
    </xf>
    <xf numFmtId="0" fontId="78" fillId="53" borderId="42" xfId="6" applyFont="1" applyFill="1" applyBorder="1" applyAlignment="1">
      <alignment horizontal="center" vertical="center" wrapText="1"/>
    </xf>
    <xf numFmtId="0" fontId="17" fillId="4" borderId="3" xfId="7" applyFont="1" applyFill="1" applyBorder="1" applyAlignment="1">
      <alignment horizontal="center" vertical="center" wrapText="1"/>
    </xf>
    <xf numFmtId="0" fontId="16" fillId="4" borderId="4" xfId="7" applyFont="1" applyFill="1" applyBorder="1" applyAlignment="1">
      <alignment vertical="center"/>
    </xf>
    <xf numFmtId="0" fontId="16" fillId="4" borderId="10" xfId="7" applyFont="1" applyFill="1" applyBorder="1" applyAlignment="1">
      <alignment vertical="center"/>
    </xf>
    <xf numFmtId="1" fontId="78" fillId="53" borderId="40" xfId="6" quotePrefix="1" applyNumberFormat="1" applyFont="1" applyFill="1" applyBorder="1" applyAlignment="1">
      <alignment horizontal="center" vertical="center"/>
    </xf>
    <xf numFmtId="1" fontId="78" fillId="53" borderId="41" xfId="6" quotePrefix="1" applyNumberFormat="1" applyFont="1" applyFill="1" applyBorder="1" applyAlignment="1">
      <alignment horizontal="center" vertical="center"/>
    </xf>
    <xf numFmtId="1" fontId="78" fillId="53" borderId="42" xfId="6" quotePrefix="1" applyNumberFormat="1" applyFont="1" applyFill="1" applyBorder="1" applyAlignment="1">
      <alignment horizontal="center" vertical="center"/>
    </xf>
    <xf numFmtId="0" fontId="17" fillId="4" borderId="3" xfId="7" applyFont="1" applyFill="1" applyBorder="1" applyAlignment="1">
      <alignment horizontal="center" wrapText="1"/>
    </xf>
    <xf numFmtId="0" fontId="16" fillId="4" borderId="4" xfId="7" applyFont="1" applyFill="1" applyBorder="1"/>
    <xf numFmtId="0" fontId="16" fillId="4" borderId="10" xfId="7" applyFont="1" applyFill="1" applyBorder="1"/>
    <xf numFmtId="1" fontId="73" fillId="53" borderId="11" xfId="6" applyNumberFormat="1" applyFont="1" applyFill="1" applyBorder="1" applyAlignment="1">
      <alignment horizontal="center" vertical="center"/>
    </xf>
    <xf numFmtId="1" fontId="73" fillId="53" borderId="12" xfId="6" applyNumberFormat="1" applyFont="1" applyFill="1" applyBorder="1" applyAlignment="1">
      <alignment horizontal="center" vertical="center"/>
    </xf>
    <xf numFmtId="1" fontId="73" fillId="53" borderId="13" xfId="6" applyNumberFormat="1" applyFont="1" applyFill="1" applyBorder="1" applyAlignment="1">
      <alignment horizontal="center" vertical="center"/>
    </xf>
    <xf numFmtId="0" fontId="17" fillId="4" borderId="43" xfId="7" applyFont="1" applyFill="1" applyBorder="1" applyAlignment="1">
      <alignment horizontal="center" vertical="center" wrapText="1"/>
    </xf>
    <xf numFmtId="0" fontId="16" fillId="4" borderId="44" xfId="7" applyFont="1" applyFill="1" applyBorder="1" applyAlignment="1">
      <alignment vertical="center"/>
    </xf>
    <xf numFmtId="0" fontId="16" fillId="4" borderId="45" xfId="7" applyFont="1" applyFill="1" applyBorder="1" applyAlignment="1">
      <alignment vertical="center"/>
    </xf>
    <xf numFmtId="1" fontId="72" fillId="2" borderId="11" xfId="6" applyNumberFormat="1" applyFont="1" applyFill="1" applyBorder="1" applyAlignment="1">
      <alignment horizontal="center" vertical="center"/>
    </xf>
    <xf numFmtId="1" fontId="72" fillId="2" borderId="12" xfId="6" applyNumberFormat="1" applyFont="1" applyFill="1" applyBorder="1" applyAlignment="1">
      <alignment horizontal="center" vertical="center"/>
    </xf>
    <xf numFmtId="1" fontId="72" fillId="2" borderId="41" xfId="6" applyNumberFormat="1" applyFont="1" applyFill="1" applyBorder="1" applyAlignment="1">
      <alignment horizontal="center" vertical="center"/>
    </xf>
    <xf numFmtId="1" fontId="72" fillId="2" borderId="13" xfId="6" applyNumberFormat="1" applyFont="1" applyFill="1" applyBorder="1" applyAlignment="1">
      <alignment horizontal="center" vertical="center"/>
    </xf>
    <xf numFmtId="0" fontId="68" fillId="4" borderId="40" xfId="6" applyFont="1" applyFill="1" applyBorder="1" applyAlignment="1">
      <alignment horizontal="center" vertical="center" wrapText="1"/>
    </xf>
    <xf numFmtId="0" fontId="68" fillId="4" borderId="41" xfId="6" applyFont="1" applyFill="1" applyBorder="1" applyAlignment="1">
      <alignment horizontal="center" vertical="center" wrapText="1"/>
    </xf>
    <xf numFmtId="0" fontId="68" fillId="4" borderId="42" xfId="6" applyFont="1" applyFill="1" applyBorder="1" applyAlignment="1">
      <alignment horizontal="center" vertical="center" wrapText="1"/>
    </xf>
    <xf numFmtId="0" fontId="69" fillId="0" borderId="40" xfId="6" applyFont="1" applyBorder="1" applyAlignment="1">
      <alignment horizontal="center" vertical="center" wrapText="1"/>
    </xf>
    <xf numFmtId="0" fontId="69" fillId="0" borderId="41" xfId="6" applyFont="1" applyBorder="1" applyAlignment="1">
      <alignment horizontal="center" vertical="center" wrapText="1"/>
    </xf>
    <xf numFmtId="0" fontId="69" fillId="0" borderId="42" xfId="6" applyFont="1" applyBorder="1" applyAlignment="1">
      <alignment horizontal="center" vertical="center" wrapText="1"/>
    </xf>
    <xf numFmtId="1" fontId="72" fillId="54" borderId="11" xfId="6" applyNumberFormat="1" applyFont="1" applyFill="1" applyBorder="1" applyAlignment="1">
      <alignment horizontal="center" vertical="center"/>
    </xf>
    <xf numFmtId="1" fontId="72" fillId="54" borderId="12" xfId="6" applyNumberFormat="1" applyFont="1" applyFill="1" applyBorder="1" applyAlignment="1">
      <alignment horizontal="center" vertical="center"/>
    </xf>
    <xf numFmtId="1" fontId="72" fillId="54" borderId="41" xfId="6" applyNumberFormat="1" applyFont="1" applyFill="1" applyBorder="1" applyAlignment="1">
      <alignment horizontal="center" vertical="center"/>
    </xf>
    <xf numFmtId="1" fontId="72" fillId="54" borderId="13" xfId="6" applyNumberFormat="1" applyFont="1" applyFill="1" applyBorder="1" applyAlignment="1">
      <alignment horizontal="center" vertical="center"/>
    </xf>
    <xf numFmtId="1" fontId="72" fillId="4" borderId="41" xfId="6" applyNumberFormat="1" applyFont="1" applyFill="1" applyBorder="1" applyAlignment="1">
      <alignment horizontal="center" vertical="center"/>
    </xf>
    <xf numFmtId="0" fontId="71" fillId="4" borderId="49" xfId="6" applyFont="1" applyFill="1" applyBorder="1" applyAlignment="1">
      <alignment horizontal="center" vertical="center" wrapText="1"/>
    </xf>
    <xf numFmtId="0" fontId="71" fillId="4" borderId="17" xfId="6" applyFont="1" applyFill="1" applyBorder="1" applyAlignment="1">
      <alignment horizontal="center" vertical="center" wrapText="1"/>
    </xf>
    <xf numFmtId="0" fontId="71" fillId="4" borderId="50" xfId="6" applyFont="1" applyFill="1" applyBorder="1" applyAlignment="1">
      <alignment horizontal="center" vertical="center" wrapText="1"/>
    </xf>
    <xf numFmtId="1" fontId="71" fillId="53" borderId="2" xfId="6" applyNumberFormat="1" applyFont="1" applyFill="1" applyBorder="1" applyAlignment="1">
      <alignment horizontal="center" vertical="center"/>
    </xf>
    <xf numFmtId="1" fontId="70" fillId="54" borderId="11" xfId="6" applyNumberFormat="1" applyFont="1" applyFill="1" applyBorder="1" applyAlignment="1">
      <alignment horizontal="center" vertical="center"/>
    </xf>
    <xf numFmtId="1" fontId="70" fillId="54" borderId="12" xfId="6" applyNumberFormat="1" applyFont="1" applyFill="1" applyBorder="1" applyAlignment="1">
      <alignment horizontal="center" vertical="center"/>
    </xf>
    <xf numFmtId="1" fontId="70" fillId="54" borderId="13" xfId="6" applyNumberFormat="1" applyFont="1" applyFill="1" applyBorder="1" applyAlignment="1">
      <alignment horizontal="center" vertical="center"/>
    </xf>
    <xf numFmtId="1" fontId="70" fillId="4" borderId="41" xfId="6" applyNumberFormat="1" applyFont="1" applyFill="1" applyBorder="1" applyAlignment="1">
      <alignment horizontal="center" vertical="center"/>
    </xf>
    <xf numFmtId="1" fontId="70" fillId="53" borderId="11" xfId="6" applyNumberFormat="1" applyFont="1" applyFill="1" applyBorder="1" applyAlignment="1">
      <alignment horizontal="center" vertical="center"/>
    </xf>
    <xf numFmtId="1" fontId="70" fillId="53" borderId="12" xfId="6" applyNumberFormat="1" applyFont="1" applyFill="1" applyBorder="1" applyAlignment="1">
      <alignment horizontal="center" vertical="center"/>
    </xf>
    <xf numFmtId="1" fontId="70" fillId="53" borderId="13" xfId="6" applyNumberFormat="1" applyFont="1" applyFill="1" applyBorder="1" applyAlignment="1">
      <alignment horizontal="center" vertical="center"/>
    </xf>
    <xf numFmtId="0" fontId="12" fillId="0" borderId="2" xfId="9" applyFont="1" applyBorder="1" applyAlignment="1">
      <alignment horizontal="left"/>
    </xf>
    <xf numFmtId="0" fontId="29" fillId="0" borderId="0" xfId="9" applyFont="1" applyAlignment="1">
      <alignment horizontal="center"/>
    </xf>
    <xf numFmtId="0" fontId="28" fillId="0" borderId="5" xfId="9" applyFont="1" applyBorder="1" applyAlignment="1">
      <alignment horizontal="center" vertical="center"/>
    </xf>
    <xf numFmtId="0" fontId="28" fillId="0" borderId="21" xfId="9" applyFont="1" applyBorder="1" applyAlignment="1">
      <alignment horizontal="center" vertical="center"/>
    </xf>
    <xf numFmtId="10" fontId="28" fillId="0" borderId="5" xfId="9" applyNumberFormat="1" applyFont="1" applyBorder="1" applyAlignment="1">
      <alignment horizontal="center" vertical="center"/>
    </xf>
    <xf numFmtId="0" fontId="28" fillId="0" borderId="19" xfId="9" applyFont="1" applyBorder="1" applyAlignment="1">
      <alignment horizontal="center" vertical="center"/>
    </xf>
    <xf numFmtId="0" fontId="28" fillId="0" borderId="20" xfId="9" applyFont="1" applyBorder="1" applyAlignment="1">
      <alignment horizontal="center" vertical="center"/>
    </xf>
    <xf numFmtId="0" fontId="28" fillId="0" borderId="22" xfId="9" applyFont="1" applyBorder="1" applyAlignment="1">
      <alignment horizontal="center" vertical="center"/>
    </xf>
    <xf numFmtId="0" fontId="28" fillId="0" borderId="23" xfId="9" applyFont="1" applyBorder="1" applyAlignment="1">
      <alignment horizontal="center" vertical="center"/>
    </xf>
    <xf numFmtId="0" fontId="28" fillId="0" borderId="24" xfId="9" applyFont="1" applyBorder="1" applyAlignment="1">
      <alignment horizontal="center" vertical="center"/>
    </xf>
    <xf numFmtId="0" fontId="28" fillId="0" borderId="26" xfId="9" applyFont="1" applyBorder="1" applyAlignment="1">
      <alignment horizontal="center" vertical="center"/>
    </xf>
    <xf numFmtId="10" fontId="31" fillId="0" borderId="25" xfId="9" applyNumberFormat="1" applyFont="1" applyBorder="1" applyAlignment="1">
      <alignment horizontal="center" vertical="center"/>
    </xf>
    <xf numFmtId="0" fontId="31" fillId="0" borderId="27" xfId="9" applyFont="1" applyBorder="1" applyAlignment="1">
      <alignment horizontal="center" vertical="center"/>
    </xf>
  </cellXfs>
  <cellStyles count="393">
    <cellStyle name="20% - Accent1" xfId="10"/>
    <cellStyle name="20% - Accent2" xfId="11"/>
    <cellStyle name="20% - Accent3" xfId="12"/>
    <cellStyle name="20% - Accent4" xfId="13"/>
    <cellStyle name="20% - Accent5" xfId="14"/>
    <cellStyle name="20% - Accent6" xfId="15"/>
    <cellStyle name="20% - Ênfase1 2" xfId="16"/>
    <cellStyle name="20% - Ênfase1 3" xfId="17"/>
    <cellStyle name="20% - Ênfase2 2" xfId="18"/>
    <cellStyle name="20% - Ênfase2 3" xfId="19"/>
    <cellStyle name="20% - Ênfase3 2" xfId="20"/>
    <cellStyle name="20% - Ênfase3 3" xfId="21"/>
    <cellStyle name="20% - Ênfase4 2" xfId="22"/>
    <cellStyle name="20% - Ênfase4 3" xfId="23"/>
    <cellStyle name="20% - Ênfase5 2" xfId="24"/>
    <cellStyle name="20% - Ênfase5 3" xfId="25"/>
    <cellStyle name="20% - Ênfase6 2" xfId="26"/>
    <cellStyle name="20% - Ênfase6 3" xfId="27"/>
    <cellStyle name="3988,43" xfId="28"/>
    <cellStyle name="40% - Accent1" xfId="29"/>
    <cellStyle name="40% - Accent2" xfId="30"/>
    <cellStyle name="40% - Accent3" xfId="31"/>
    <cellStyle name="40% - Accent4" xfId="32"/>
    <cellStyle name="40% - Accent5" xfId="33"/>
    <cellStyle name="40% - Accent6" xfId="34"/>
    <cellStyle name="40% - Ênfase1 2" xfId="35"/>
    <cellStyle name="40% - Ênfase1 3" xfId="36"/>
    <cellStyle name="40% - Ênfase2 2" xfId="37"/>
    <cellStyle name="40% - Ênfase2 3" xfId="38"/>
    <cellStyle name="40% - Ênfase3 2" xfId="39"/>
    <cellStyle name="40% - Ênfase3 3" xfId="40"/>
    <cellStyle name="40% - Ênfase4 2" xfId="41"/>
    <cellStyle name="40% - Ênfase4 3" xfId="42"/>
    <cellStyle name="40% - Ênfase5 2" xfId="43"/>
    <cellStyle name="40% - Ênfase5 3" xfId="44"/>
    <cellStyle name="40% - Ênfase6 2" xfId="45"/>
    <cellStyle name="40% - Ênfase6 3" xfId="46"/>
    <cellStyle name="60% - Accent1" xfId="47"/>
    <cellStyle name="60% - Accent2" xfId="48"/>
    <cellStyle name="60% - Accent3" xfId="49"/>
    <cellStyle name="60% - Accent4" xfId="50"/>
    <cellStyle name="60% - Accent5" xfId="51"/>
    <cellStyle name="60% - Accent6" xfId="52"/>
    <cellStyle name="60% - Ênfase1 2" xfId="53"/>
    <cellStyle name="60% - Ênfase1 3" xfId="54"/>
    <cellStyle name="60% - Ênfase2 2" xfId="55"/>
    <cellStyle name="60% - Ênfase2 3" xfId="56"/>
    <cellStyle name="60% - Ênfase3 2" xfId="57"/>
    <cellStyle name="60% - Ênfase3 3" xfId="58"/>
    <cellStyle name="60% - Ênfase4 2" xfId="59"/>
    <cellStyle name="60% - Ênfase4 3" xfId="60"/>
    <cellStyle name="60% - Ênfase5 2" xfId="61"/>
    <cellStyle name="60% - Ênfase5 3" xfId="62"/>
    <cellStyle name="60% - Ênfase6 2" xfId="63"/>
    <cellStyle name="60% - Ênfase6 3" xfId="64"/>
    <cellStyle name="Accent1" xfId="65"/>
    <cellStyle name="Accent2" xfId="66"/>
    <cellStyle name="Accent3" xfId="67"/>
    <cellStyle name="Accent4" xfId="68"/>
    <cellStyle name="Accent5" xfId="69"/>
    <cellStyle name="Accent6" xfId="70"/>
    <cellStyle name="Bad" xfId="71"/>
    <cellStyle name="Bom 2" xfId="72"/>
    <cellStyle name="Bom 3" xfId="73"/>
    <cellStyle name="Calculation" xfId="74"/>
    <cellStyle name="Cálculo 2" xfId="75"/>
    <cellStyle name="Cálculo 3" xfId="76"/>
    <cellStyle name="Cancel" xfId="77"/>
    <cellStyle name="Célula de Verificação 2" xfId="78"/>
    <cellStyle name="Célula de Verificação 3" xfId="79"/>
    <cellStyle name="Célula Vinculada 2" xfId="80"/>
    <cellStyle name="Célula Vinculada 3" xfId="81"/>
    <cellStyle name="Check Cell" xfId="82"/>
    <cellStyle name="Comma [0]" xfId="83"/>
    <cellStyle name="Comma [0] 2" xfId="84"/>
    <cellStyle name="Comma0" xfId="85"/>
    <cellStyle name="Curren" xfId="86"/>
    <cellStyle name="Currency [0]" xfId="87"/>
    <cellStyle name="Currency0" xfId="88"/>
    <cellStyle name="Data" xfId="89"/>
    <cellStyle name="Data 2" xfId="90"/>
    <cellStyle name="Data 3" xfId="91"/>
    <cellStyle name="Data_Pasta3" xfId="92"/>
    <cellStyle name="Date" xfId="93"/>
    <cellStyle name="Ênfase1 2" xfId="94"/>
    <cellStyle name="Ênfase1 3" xfId="95"/>
    <cellStyle name="Ênfase2 2" xfId="96"/>
    <cellStyle name="Ênfase2 3" xfId="97"/>
    <cellStyle name="Ênfase3 2" xfId="98"/>
    <cellStyle name="Ênfase3 3" xfId="99"/>
    <cellStyle name="Ênfase4 2" xfId="100"/>
    <cellStyle name="Ênfase4 3" xfId="101"/>
    <cellStyle name="Ênfase5 2" xfId="102"/>
    <cellStyle name="Ênfase5 3" xfId="103"/>
    <cellStyle name="Ênfase6 2" xfId="104"/>
    <cellStyle name="Ênfase6 3" xfId="105"/>
    <cellStyle name="Entrada 2" xfId="106"/>
    <cellStyle name="Entrada 3" xfId="107"/>
    <cellStyle name="Euro" xfId="108"/>
    <cellStyle name="Euro 2" xfId="109"/>
    <cellStyle name="Euro_Pasta1 (4)" xfId="110"/>
    <cellStyle name="Excel Built-in Normal 2" xfId="111"/>
    <cellStyle name="Explanatory Text" xfId="112"/>
    <cellStyle name="Fixed" xfId="113"/>
    <cellStyle name="Fixo" xfId="114"/>
    <cellStyle name="Fixo 2" xfId="115"/>
    <cellStyle name="Fixo 3" xfId="116"/>
    <cellStyle name="Fixo_02_09 anexoII (1)" xfId="117"/>
    <cellStyle name="Good" xfId="118"/>
    <cellStyle name="Heading 1" xfId="119"/>
    <cellStyle name="Heading 2" xfId="120"/>
    <cellStyle name="Heading 3" xfId="121"/>
    <cellStyle name="Heading 4" xfId="122"/>
    <cellStyle name="Hyperlink 2" xfId="123"/>
    <cellStyle name="Incorreto 2" xfId="124"/>
    <cellStyle name="Incorreto 3" xfId="125"/>
    <cellStyle name="Input" xfId="126"/>
    <cellStyle name="Lien hypertexte visité_Précloture 2001" xfId="127"/>
    <cellStyle name="Lien hypertexte_Précloture 2001" xfId="128"/>
    <cellStyle name="Linked Cell" xfId="129"/>
    <cellStyle name="Milliers [0]_An2-ActiRH-Ven" xfId="130"/>
    <cellStyle name="Milliers_06-Graphique ventes consolidées tuyaux (Gde Export+Total Branche)" xfId="131"/>
    <cellStyle name="Moeda 2" xfId="5"/>
    <cellStyle name="Moeda 2 2" xfId="132"/>
    <cellStyle name="Moeda 2 2 2" xfId="133"/>
    <cellStyle name="Moeda 2 2 3" xfId="134"/>
    <cellStyle name="Moeda 2 2 4" xfId="135"/>
    <cellStyle name="Moeda 2 2 5" xfId="136"/>
    <cellStyle name="Moeda 2 2 6" xfId="137"/>
    <cellStyle name="Moeda 2 2 7" xfId="138"/>
    <cellStyle name="Moeda 2 3" xfId="139"/>
    <cellStyle name="Moeda 3" xfId="140"/>
    <cellStyle name="Moeda 3 2" xfId="141"/>
    <cellStyle name="Moeda 4" xfId="142"/>
    <cellStyle name="Moeda 5" xfId="143"/>
    <cellStyle name="Moeda 6" xfId="144"/>
    <cellStyle name="Moeda0" xfId="145"/>
    <cellStyle name="Monétaire [0]_An2-ActiRH-Ven" xfId="146"/>
    <cellStyle name="Monétaire_06-Graphique ventes consolidées tuyaux (Gde Export+Total Branche)" xfId="147"/>
    <cellStyle name="Neutra 2" xfId="148"/>
    <cellStyle name="Neutra 3" xfId="149"/>
    <cellStyle name="Neutral" xfId="150"/>
    <cellStyle name="Normal" xfId="0" builtinId="0"/>
    <cellStyle name="Normal 10" xfId="9"/>
    <cellStyle name="Normal 11" xfId="151"/>
    <cellStyle name="Normal 12" xfId="152"/>
    <cellStyle name="Normal 13" xfId="153"/>
    <cellStyle name="Normal 14" xfId="154"/>
    <cellStyle name="Normal 15" xfId="155"/>
    <cellStyle name="Normal 16" xfId="156"/>
    <cellStyle name="Normal 17" xfId="157"/>
    <cellStyle name="Normal 18" xfId="158"/>
    <cellStyle name="Normal 19" xfId="159"/>
    <cellStyle name="Normal 2" xfId="1"/>
    <cellStyle name="Normal 2 2" xfId="160"/>
    <cellStyle name="Normal 2 2 2" xfId="161"/>
    <cellStyle name="Normal 2 2 2 6" xfId="162"/>
    <cellStyle name="Normal 2 2 2 6 2" xfId="163"/>
    <cellStyle name="Normal 2 2 2 6 2 2" xfId="364"/>
    <cellStyle name="Normal 2 2 2 6 3" xfId="164"/>
    <cellStyle name="Normal 2 2 2 6 3 2" xfId="365"/>
    <cellStyle name="Normal 2 2 2 6 4" xfId="363"/>
    <cellStyle name="Normal 2 2 3" xfId="165"/>
    <cellStyle name="Normal 2 3" xfId="166"/>
    <cellStyle name="Normal 2 3 2" xfId="167"/>
    <cellStyle name="Normal 2 4" xfId="168"/>
    <cellStyle name="Normal 2 5" xfId="169"/>
    <cellStyle name="Normal 2_BDI" xfId="170"/>
    <cellStyle name="Normal 20" xfId="171"/>
    <cellStyle name="Normal 21" xfId="172"/>
    <cellStyle name="Normal 22" xfId="173"/>
    <cellStyle name="Normal 23" xfId="174"/>
    <cellStyle name="Normal 24" xfId="175"/>
    <cellStyle name="Normal 25" xfId="176"/>
    <cellStyle name="Normal 26" xfId="177"/>
    <cellStyle name="Normal 27" xfId="178"/>
    <cellStyle name="Normal 28" xfId="179"/>
    <cellStyle name="Normal 29" xfId="180"/>
    <cellStyle name="Normal 3" xfId="4"/>
    <cellStyle name="Normal 3 2" xfId="181"/>
    <cellStyle name="Normal 3 3" xfId="182"/>
    <cellStyle name="Normal 3 4" xfId="183"/>
    <cellStyle name="Normal 3 4 2" xfId="366"/>
    <cellStyle name="Normal 3_BDI" xfId="184"/>
    <cellStyle name="Normal 30" xfId="185"/>
    <cellStyle name="Normal 31" xfId="186"/>
    <cellStyle name="Normal 32" xfId="187"/>
    <cellStyle name="Normal 32 2" xfId="367"/>
    <cellStyle name="Normal 33" xfId="188"/>
    <cellStyle name="Normal 34" xfId="189"/>
    <cellStyle name="Normal 35" xfId="391"/>
    <cellStyle name="Normal 4" xfId="3"/>
    <cellStyle name="Normal 4 2" xfId="190"/>
    <cellStyle name="Normal 4 2 2" xfId="368"/>
    <cellStyle name="Normal 4 3" xfId="191"/>
    <cellStyle name="Normal 4 3 2" xfId="369"/>
    <cellStyle name="Normal 4 4" xfId="192"/>
    <cellStyle name="Normal 4 5" xfId="361"/>
    <cellStyle name="Normal 4_Estudo Sinapi - Pavimentação Asfáltica com BDI 30%" xfId="193"/>
    <cellStyle name="Normal 40" xfId="194"/>
    <cellStyle name="Normal 49" xfId="195"/>
    <cellStyle name="Normal 5" xfId="6"/>
    <cellStyle name="Normal 5 2" xfId="362"/>
    <cellStyle name="Normal 5 3" xfId="392"/>
    <cellStyle name="Normal 50" xfId="196"/>
    <cellStyle name="Normal 52" xfId="197"/>
    <cellStyle name="Normal 54" xfId="198"/>
    <cellStyle name="Normal 55" xfId="199"/>
    <cellStyle name="Normal 57" xfId="200"/>
    <cellStyle name="Normal 58" xfId="201"/>
    <cellStyle name="Normal 59" xfId="202"/>
    <cellStyle name="Normal 6" xfId="7"/>
    <cellStyle name="Normal 7" xfId="203"/>
    <cellStyle name="Normal 8" xfId="204"/>
    <cellStyle name="Normal 8 2" xfId="205"/>
    <cellStyle name="Normal 9" xfId="206"/>
    <cellStyle name="Normal_Planilha (4)" xfId="8"/>
    <cellStyle name="Nota 2" xfId="207"/>
    <cellStyle name="Nota 3" xfId="208"/>
    <cellStyle name="Note" xfId="209"/>
    <cellStyle name="Output" xfId="210"/>
    <cellStyle name="Percent" xfId="211"/>
    <cellStyle name="Percentual" xfId="212"/>
    <cellStyle name="Percentual 2" xfId="213"/>
    <cellStyle name="Percentual 3" xfId="214"/>
    <cellStyle name="Percentual_02_09 anexoII (1)" xfId="215"/>
    <cellStyle name="Ponto" xfId="216"/>
    <cellStyle name="Ponto 2" xfId="217"/>
    <cellStyle name="Ponto 3" xfId="218"/>
    <cellStyle name="Ponto_02_09 anexoII (1)" xfId="219"/>
    <cellStyle name="Porcentagem 2" xfId="2"/>
    <cellStyle name="Porcentagem 2 2" xfId="220"/>
    <cellStyle name="Porcentagem 2 3" xfId="221"/>
    <cellStyle name="Porcentagem 2 4" xfId="222"/>
    <cellStyle name="Porcentagem 2 5" xfId="223"/>
    <cellStyle name="Porcentagem 2_BDI" xfId="224"/>
    <cellStyle name="Porcentagem 3" xfId="225"/>
    <cellStyle name="Porcentagem 3 2 2 2" xfId="226"/>
    <cellStyle name="Porcentagem 3 2 2 2 2" xfId="227"/>
    <cellStyle name="Porcentagem 3 2 2 2 2 2" xfId="371"/>
    <cellStyle name="Porcentagem 3 2 2 2 3" xfId="228"/>
    <cellStyle name="Porcentagem 3 2 2 2 3 2" xfId="372"/>
    <cellStyle name="Porcentagem 3 2 2 2 4" xfId="370"/>
    <cellStyle name="Porcentagem 4" xfId="229"/>
    <cellStyle name="Porcentagem 4 2" xfId="230"/>
    <cellStyle name="Porcentagem 5" xfId="231"/>
    <cellStyle name="Porcentagem 6" xfId="232"/>
    <cellStyle name="Porcentagem 6 2" xfId="373"/>
    <cellStyle name="Porcentagem 7" xfId="233"/>
    <cellStyle name="Porcentagem 7 2" xfId="374"/>
    <cellStyle name="Porcentagem 8" xfId="234"/>
    <cellStyle name="Porcentagem 9" xfId="235"/>
    <cellStyle name="Porcentagem 9 2" xfId="375"/>
    <cellStyle name="Saída 2" xfId="236"/>
    <cellStyle name="Saída 3" xfId="237"/>
    <cellStyle name="Separador de m" xfId="238"/>
    <cellStyle name="Separador de milhares 10" xfId="239"/>
    <cellStyle name="Separador de milhares 10 2" xfId="240"/>
    <cellStyle name="Separador de milhares 11" xfId="241"/>
    <cellStyle name="Separador de milhares 11 2" xfId="242"/>
    <cellStyle name="Separador de milhares 12" xfId="243"/>
    <cellStyle name="Separador de milhares 12 2" xfId="244"/>
    <cellStyle name="Separador de milhares 13" xfId="245"/>
    <cellStyle name="Separador de milhares 13 2" xfId="246"/>
    <cellStyle name="Separador de milhares 14" xfId="247"/>
    <cellStyle name="Separador de milhares 14 2" xfId="248"/>
    <cellStyle name="Separador de milhares 15" xfId="249"/>
    <cellStyle name="Separador de milhares 15 2" xfId="250"/>
    <cellStyle name="Separador de milhares 16" xfId="251"/>
    <cellStyle name="Separador de milhares 16 2" xfId="252"/>
    <cellStyle name="Separador de milhares 17" xfId="253"/>
    <cellStyle name="Separador de milhares 17 2" xfId="254"/>
    <cellStyle name="Separador de milhares 18" xfId="255"/>
    <cellStyle name="Separador de milhares 18 2" xfId="256"/>
    <cellStyle name="Separador de milhares 19" xfId="257"/>
    <cellStyle name="Separador de milhares 19 2" xfId="258"/>
    <cellStyle name="Separador de milhares 2" xfId="259"/>
    <cellStyle name="Separador de milhares 2 2" xfId="260"/>
    <cellStyle name="Separador de milhares 2 2 2" xfId="261"/>
    <cellStyle name="Separador de milhares 2 2 2 2" xfId="262"/>
    <cellStyle name="Separador de milhares 2 2 3" xfId="263"/>
    <cellStyle name="Separador de milhares 2 2 3 2" xfId="264"/>
    <cellStyle name="Separador de milhares 2 2 4" xfId="265"/>
    <cellStyle name="Separador de milhares 2 2 4 2" xfId="266"/>
    <cellStyle name="Separador de milhares 2 2 5" xfId="267"/>
    <cellStyle name="Separador de milhares 2 2 5 2" xfId="268"/>
    <cellStyle name="Separador de milhares 2 2_Pasta1 (4)" xfId="269"/>
    <cellStyle name="Separador de milhares 2 3" xfId="270"/>
    <cellStyle name="Separador de milhares 2 3 2" xfId="271"/>
    <cellStyle name="Separador de milhares 2 3 2 2" xfId="272"/>
    <cellStyle name="Separador de milhares 2 3 3" xfId="273"/>
    <cellStyle name="Separador de milhares 2 4" xfId="274"/>
    <cellStyle name="Separador de milhares 2 5" xfId="275"/>
    <cellStyle name="Separador de milhares 2 6" xfId="276"/>
    <cellStyle name="Separador de milhares 2 7" xfId="277"/>
    <cellStyle name="Separador de milhares 2_BDI" xfId="278"/>
    <cellStyle name="Separador de milhares 20" xfId="279"/>
    <cellStyle name="Separador de milhares 21" xfId="280"/>
    <cellStyle name="Separador de milhares 21 2" xfId="281"/>
    <cellStyle name="Separador de milhares 21 2 2" xfId="377"/>
    <cellStyle name="Separador de milhares 21 3" xfId="376"/>
    <cellStyle name="Separador de milhares 22" xfId="282"/>
    <cellStyle name="Separador de milhares 3" xfId="283"/>
    <cellStyle name="Separador de milhares 3 2" xfId="284"/>
    <cellStyle name="Separador de milhares 3 3" xfId="285"/>
    <cellStyle name="Separador de milhares 3 4" xfId="286"/>
    <cellStyle name="Separador de milhares 3_BDI" xfId="287"/>
    <cellStyle name="Separador de milhares 4" xfId="288"/>
    <cellStyle name="Separador de milhares 4 2" xfId="289"/>
    <cellStyle name="Separador de milhares 4 2 2" xfId="290"/>
    <cellStyle name="Separador de milhares 4 2 2 2" xfId="291"/>
    <cellStyle name="Separador de milhares 4 2 3" xfId="292"/>
    <cellStyle name="Separador de milhares 4 2 4" xfId="293"/>
    <cellStyle name="Separador de milhares 4 3" xfId="294"/>
    <cellStyle name="Separador de milhares 4 5" xfId="295"/>
    <cellStyle name="Separador de milhares 4 5 2" xfId="296"/>
    <cellStyle name="Separador de milhares 4 5 3" xfId="297"/>
    <cellStyle name="Separador de milhares 4_Planilha acordo" xfId="298"/>
    <cellStyle name="Separador de milhares 5" xfId="299"/>
    <cellStyle name="Separador de milhares 5 2" xfId="300"/>
    <cellStyle name="Separador de milhares 5 2 2 2" xfId="301"/>
    <cellStyle name="Separador de milhares 5 2 2 2 2" xfId="302"/>
    <cellStyle name="Separador de milhares 5 2 2 2 2 2" xfId="303"/>
    <cellStyle name="Separador de milhares 5 2 2 2 2 2 2" xfId="380"/>
    <cellStyle name="Separador de milhares 5 2 2 2 2 3" xfId="379"/>
    <cellStyle name="Separador de milhares 5 2 2 2 3" xfId="304"/>
    <cellStyle name="Separador de milhares 5 2 2 2 3 2" xfId="305"/>
    <cellStyle name="Separador de milhares 5 2 2 2 3 2 2" xfId="382"/>
    <cellStyle name="Separador de milhares 5 2 2 2 3 3" xfId="381"/>
    <cellStyle name="Separador de milhares 5 2 2 2 4" xfId="306"/>
    <cellStyle name="Separador de milhares 5 2 2 2 4 2" xfId="383"/>
    <cellStyle name="Separador de milhares 5 2 2 2 5" xfId="378"/>
    <cellStyle name="Separador de milhares 6" xfId="307"/>
    <cellStyle name="Separador de milhares 6 2" xfId="308"/>
    <cellStyle name="Separador de milhares 7" xfId="309"/>
    <cellStyle name="Separador de milhares 8" xfId="310"/>
    <cellStyle name="Separador de milhares 8 2" xfId="311"/>
    <cellStyle name="Separador de milhares 9" xfId="312"/>
    <cellStyle name="Separador de milhares 9 2" xfId="313"/>
    <cellStyle name="Separador de milhares 9 2 2" xfId="385"/>
    <cellStyle name="Separador de milhares 9 3" xfId="384"/>
    <cellStyle name="Standard_CANALISATION" xfId="314"/>
    <cellStyle name="Style 1 2" xfId="315"/>
    <cellStyle name="Texto de Aviso 2" xfId="316"/>
    <cellStyle name="Texto de Aviso 3" xfId="317"/>
    <cellStyle name="Texto Explicativo 2" xfId="318"/>
    <cellStyle name="Texto Explicativo 3" xfId="319"/>
    <cellStyle name="Title" xfId="320"/>
    <cellStyle name="Título 1 1" xfId="321"/>
    <cellStyle name="Título 1 1 1" xfId="322"/>
    <cellStyle name="Título 1 1 1 1" xfId="323"/>
    <cellStyle name="Título 1 1_RESUMO SERVIÇOS E MATERIAIS" xfId="324"/>
    <cellStyle name="Título 1 2" xfId="325"/>
    <cellStyle name="Título 1 3" xfId="326"/>
    <cellStyle name="Título 2 2" xfId="327"/>
    <cellStyle name="Título 2 3" xfId="328"/>
    <cellStyle name="Título 3 2" xfId="329"/>
    <cellStyle name="Título 3 3" xfId="330"/>
    <cellStyle name="Título 4 2" xfId="331"/>
    <cellStyle name="Título 4 3" xfId="332"/>
    <cellStyle name="Titulo1" xfId="333"/>
    <cellStyle name="Titulo1 2" xfId="334"/>
    <cellStyle name="Titulo1 3" xfId="335"/>
    <cellStyle name="Titulo1_02_09 anexoII (1)" xfId="336"/>
    <cellStyle name="Titulo2" xfId="337"/>
    <cellStyle name="Titulo2 2" xfId="338"/>
    <cellStyle name="Titulo2 3" xfId="339"/>
    <cellStyle name="Titulo2_02_09 anexoII (1)" xfId="340"/>
    <cellStyle name="Total 2" xfId="341"/>
    <cellStyle name="Total 3" xfId="342"/>
    <cellStyle name="Vírgula 2" xfId="343"/>
    <cellStyle name="Vírgula 2 2" xfId="344"/>
    <cellStyle name="Vírgula 2 2 2" xfId="345"/>
    <cellStyle name="Vírgula 2 2 3" xfId="346"/>
    <cellStyle name="Vírgula 2 2 4" xfId="347"/>
    <cellStyle name="Vírgula 2 2 5" xfId="348"/>
    <cellStyle name="Vírgula 2 3" xfId="349"/>
    <cellStyle name="Vírgula 2 3 2" xfId="387"/>
    <cellStyle name="Vírgula 2 4" xfId="386"/>
    <cellStyle name="Vírgula 3" xfId="350"/>
    <cellStyle name="Vírgula 3 2" xfId="351"/>
    <cellStyle name="Vírgula 4" xfId="352"/>
    <cellStyle name="Vírgula 4 2" xfId="353"/>
    <cellStyle name="Vírgula 5" xfId="354"/>
    <cellStyle name="Vírgula 5 2" xfId="355"/>
    <cellStyle name="Vírgula 5 2 2" xfId="389"/>
    <cellStyle name="Vírgula 5 3" xfId="388"/>
    <cellStyle name="Vírgula 6" xfId="356"/>
    <cellStyle name="Vírgula 6 2" xfId="390"/>
    <cellStyle name="Vírgula0" xfId="357"/>
    <cellStyle name="Währung [0]_FIE-prix vente raccords" xfId="358"/>
    <cellStyle name="Währung_FIE-prix vente raccords" xfId="359"/>
    <cellStyle name="Warning Text" xfId="360"/>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usernames" Target="revisions/userNames.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revisionHeaders" Target="revisions/revisionHeader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USUARIO\Desktop\THAIS\OBRAS\OR&#199;AMENTO\STUDIO%20F\APAC%20Tupaciguara\Planilha%20APAC%20Tupacigua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USUARIO\Downloads\HOSPITAL%20DO%20C&#194;NCER%20-%20COM%20DESON%20-%20Sint&#233;tico%20com%20Valor%20da%20M&#227;o%20de%20Obra%20e%20Mater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sheetName val="ELÉTRICA"/>
      <sheetName val="HIDRÁULICA"/>
      <sheetName val="PCI"/>
      <sheetName val="GASES"/>
      <sheetName val="CRONOGRAMA"/>
      <sheetName val="BDI "/>
    </sheetNames>
    <sheetDataSet>
      <sheetData sheetId="0">
        <row r="45">
          <cell r="D45" t="str">
            <v>IMPERMEABILIZAÇÃO</v>
          </cell>
        </row>
        <row r="58">
          <cell r="D58" t="str">
            <v>PAREDES E FECHAMENTOS</v>
          </cell>
        </row>
        <row r="67">
          <cell r="D67" t="str">
            <v>PISOS</v>
          </cell>
        </row>
        <row r="74">
          <cell r="D74" t="str">
            <v>ESQUADRIAS</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Sintético"/>
    </sheetNames>
    <sheetDataSet>
      <sheetData sheetId="0" refreshError="1">
        <row r="7">
          <cell r="G7">
            <v>271.05</v>
          </cell>
        </row>
        <row r="184">
          <cell r="I184">
            <v>37.299999999999997</v>
          </cell>
        </row>
        <row r="185">
          <cell r="I185">
            <v>61.86</v>
          </cell>
        </row>
        <row r="186">
          <cell r="I186">
            <v>61.86</v>
          </cell>
        </row>
        <row r="187">
          <cell r="I187">
            <v>19.510000000000002</v>
          </cell>
        </row>
        <row r="188">
          <cell r="I188">
            <v>19.510000000000002</v>
          </cell>
        </row>
        <row r="189">
          <cell r="I189">
            <v>76.58</v>
          </cell>
        </row>
        <row r="190">
          <cell r="I190">
            <v>37.299999999999997</v>
          </cell>
        </row>
        <row r="191">
          <cell r="I191">
            <v>140.91</v>
          </cell>
        </row>
        <row r="192">
          <cell r="I192">
            <v>18.41</v>
          </cell>
        </row>
        <row r="193">
          <cell r="I193">
            <v>18.41</v>
          </cell>
        </row>
        <row r="194">
          <cell r="I194">
            <v>74.03</v>
          </cell>
        </row>
        <row r="195">
          <cell r="I195">
            <v>61.92</v>
          </cell>
        </row>
        <row r="196">
          <cell r="I196">
            <v>39.299999999999997</v>
          </cell>
        </row>
        <row r="197">
          <cell r="I197">
            <v>39.299999999999997</v>
          </cell>
        </row>
        <row r="198">
          <cell r="I198">
            <v>174.23</v>
          </cell>
        </row>
        <row r="199">
          <cell r="I199">
            <v>197.73</v>
          </cell>
        </row>
        <row r="200">
          <cell r="I200">
            <v>155.24</v>
          </cell>
        </row>
        <row r="201">
          <cell r="I201">
            <v>242.13</v>
          </cell>
        </row>
        <row r="202">
          <cell r="I202">
            <v>60.62</v>
          </cell>
        </row>
        <row r="203">
          <cell r="I203">
            <v>19.3</v>
          </cell>
        </row>
        <row r="204">
          <cell r="I204">
            <v>19.3</v>
          </cell>
        </row>
        <row r="205">
          <cell r="I205">
            <v>225.88</v>
          </cell>
        </row>
        <row r="207">
          <cell r="I207">
            <v>40.54</v>
          </cell>
        </row>
        <row r="208">
          <cell r="I208">
            <v>6.95</v>
          </cell>
        </row>
        <row r="209">
          <cell r="I209">
            <v>147.15</v>
          </cell>
        </row>
        <row r="210">
          <cell r="I210">
            <v>13.23</v>
          </cell>
        </row>
        <row r="211">
          <cell r="I211">
            <v>2.46</v>
          </cell>
        </row>
        <row r="212">
          <cell r="I212">
            <v>21.55</v>
          </cell>
        </row>
        <row r="213">
          <cell r="I213">
            <v>3.37</v>
          </cell>
        </row>
        <row r="214">
          <cell r="I214">
            <v>177.07</v>
          </cell>
        </row>
        <row r="215">
          <cell r="I215">
            <v>9.06</v>
          </cell>
        </row>
        <row r="216">
          <cell r="I216">
            <v>17.64</v>
          </cell>
        </row>
        <row r="217">
          <cell r="I217">
            <v>12.93</v>
          </cell>
        </row>
        <row r="218">
          <cell r="I218">
            <v>3.9</v>
          </cell>
        </row>
        <row r="219">
          <cell r="I219">
            <v>25.09</v>
          </cell>
        </row>
        <row r="220">
          <cell r="I220">
            <v>32.22</v>
          </cell>
        </row>
        <row r="221">
          <cell r="I221">
            <v>41.43</v>
          </cell>
        </row>
        <row r="222">
          <cell r="I222">
            <v>11.12</v>
          </cell>
        </row>
        <row r="223">
          <cell r="I223">
            <v>7.01</v>
          </cell>
        </row>
        <row r="224">
          <cell r="I224">
            <v>4.32</v>
          </cell>
        </row>
        <row r="225">
          <cell r="I225">
            <v>3.6</v>
          </cell>
        </row>
        <row r="226">
          <cell r="I226">
            <v>7.31</v>
          </cell>
        </row>
        <row r="227">
          <cell r="I227">
            <v>10.51</v>
          </cell>
        </row>
        <row r="228">
          <cell r="I228">
            <v>13.01</v>
          </cell>
        </row>
        <row r="229">
          <cell r="I229">
            <v>19.97</v>
          </cell>
        </row>
        <row r="230">
          <cell r="I230">
            <v>27.86</v>
          </cell>
        </row>
        <row r="231">
          <cell r="I231">
            <v>2.2799999999999998</v>
          </cell>
        </row>
        <row r="232">
          <cell r="I232">
            <v>5.51</v>
          </cell>
        </row>
        <row r="233">
          <cell r="I233">
            <v>6.86</v>
          </cell>
        </row>
        <row r="234">
          <cell r="I234">
            <v>13.66</v>
          </cell>
        </row>
        <row r="235">
          <cell r="I235">
            <v>20.149999999999999</v>
          </cell>
        </row>
        <row r="236">
          <cell r="I236">
            <v>2.79</v>
          </cell>
        </row>
        <row r="237">
          <cell r="I237">
            <v>7.17</v>
          </cell>
        </row>
        <row r="238">
          <cell r="I238">
            <v>2.76</v>
          </cell>
        </row>
        <row r="239">
          <cell r="I239">
            <v>8.24</v>
          </cell>
        </row>
        <row r="240">
          <cell r="I240">
            <v>9.73</v>
          </cell>
        </row>
        <row r="241">
          <cell r="I241">
            <v>8.94</v>
          </cell>
        </row>
        <row r="242">
          <cell r="I242">
            <v>6.1</v>
          </cell>
        </row>
        <row r="243">
          <cell r="I243">
            <v>3.98</v>
          </cell>
        </row>
        <row r="244">
          <cell r="I244">
            <v>10.53</v>
          </cell>
        </row>
        <row r="245">
          <cell r="I245">
            <v>12.69</v>
          </cell>
        </row>
        <row r="246">
          <cell r="I246">
            <v>26.36</v>
          </cell>
        </row>
        <row r="247">
          <cell r="I247">
            <v>46.66</v>
          </cell>
        </row>
        <row r="248">
          <cell r="I248">
            <v>12.06</v>
          </cell>
        </row>
        <row r="249">
          <cell r="I249">
            <v>10.43</v>
          </cell>
        </row>
        <row r="250">
          <cell r="I250">
            <v>12.47</v>
          </cell>
        </row>
        <row r="251">
          <cell r="I251">
            <v>14.72</v>
          </cell>
        </row>
        <row r="252">
          <cell r="I252">
            <v>40.06</v>
          </cell>
        </row>
        <row r="253">
          <cell r="I253">
            <v>7.65</v>
          </cell>
        </row>
        <row r="254">
          <cell r="I254">
            <v>9.8699999999999992</v>
          </cell>
        </row>
        <row r="255">
          <cell r="I255">
            <v>15.54</v>
          </cell>
        </row>
        <row r="256">
          <cell r="I256">
            <v>6.59</v>
          </cell>
        </row>
        <row r="257">
          <cell r="I257">
            <v>4.7699999999999996</v>
          </cell>
        </row>
        <row r="258">
          <cell r="I258">
            <v>6.51</v>
          </cell>
        </row>
        <row r="259">
          <cell r="I259">
            <v>7.25</v>
          </cell>
        </row>
        <row r="260">
          <cell r="I260">
            <v>9.99</v>
          </cell>
        </row>
        <row r="261">
          <cell r="I261">
            <v>15.58</v>
          </cell>
        </row>
        <row r="262">
          <cell r="I262">
            <v>11.63</v>
          </cell>
        </row>
        <row r="263">
          <cell r="I263">
            <v>14.53</v>
          </cell>
        </row>
        <row r="265">
          <cell r="I265">
            <v>304.95</v>
          </cell>
        </row>
        <row r="267">
          <cell r="I267">
            <v>47.24</v>
          </cell>
        </row>
        <row r="268">
          <cell r="I268">
            <v>18.63</v>
          </cell>
        </row>
        <row r="269">
          <cell r="I269">
            <v>9.64</v>
          </cell>
        </row>
        <row r="270">
          <cell r="I270">
            <v>7.06</v>
          </cell>
        </row>
        <row r="271">
          <cell r="I271">
            <v>12.8</v>
          </cell>
        </row>
        <row r="272">
          <cell r="I272">
            <v>14.99</v>
          </cell>
        </row>
        <row r="273">
          <cell r="I273">
            <v>13.4</v>
          </cell>
        </row>
        <row r="275">
          <cell r="I275">
            <v>23.73</v>
          </cell>
        </row>
        <row r="276">
          <cell r="I276">
            <v>6.65</v>
          </cell>
        </row>
        <row r="277">
          <cell r="I277">
            <v>15.02</v>
          </cell>
        </row>
        <row r="278">
          <cell r="I278">
            <v>5.48</v>
          </cell>
        </row>
        <row r="279">
          <cell r="I279">
            <v>17.510000000000002</v>
          </cell>
        </row>
        <row r="280">
          <cell r="I280">
            <v>4.49</v>
          </cell>
        </row>
        <row r="281">
          <cell r="I281">
            <v>4.78</v>
          </cell>
        </row>
        <row r="282">
          <cell r="I282">
            <v>8.9600000000000009</v>
          </cell>
        </row>
        <row r="283">
          <cell r="I283">
            <v>6.57</v>
          </cell>
        </row>
        <row r="284">
          <cell r="I284">
            <v>11.26</v>
          </cell>
        </row>
        <row r="285">
          <cell r="I285">
            <v>6.47</v>
          </cell>
        </row>
        <row r="286">
          <cell r="I286">
            <v>8.23</v>
          </cell>
        </row>
        <row r="287">
          <cell r="I287">
            <v>80.75</v>
          </cell>
        </row>
        <row r="288">
          <cell r="I288">
            <v>28.57</v>
          </cell>
        </row>
        <row r="289">
          <cell r="I289">
            <v>12.7</v>
          </cell>
        </row>
        <row r="290">
          <cell r="I290">
            <v>24.22</v>
          </cell>
        </row>
        <row r="291">
          <cell r="I291">
            <v>16.899999999999999</v>
          </cell>
        </row>
        <row r="292">
          <cell r="I292">
            <v>12.19</v>
          </cell>
        </row>
        <row r="293">
          <cell r="I293">
            <v>34.700000000000003</v>
          </cell>
        </row>
        <row r="294">
          <cell r="I294">
            <v>12.48</v>
          </cell>
        </row>
        <row r="295">
          <cell r="I295">
            <v>18.48</v>
          </cell>
        </row>
        <row r="296">
          <cell r="I296">
            <v>6.98</v>
          </cell>
        </row>
        <row r="297">
          <cell r="I297">
            <v>12.85</v>
          </cell>
        </row>
        <row r="298">
          <cell r="I298">
            <v>14.43</v>
          </cell>
        </row>
        <row r="299">
          <cell r="I299">
            <v>14.43</v>
          </cell>
        </row>
        <row r="300">
          <cell r="I300">
            <v>5.27</v>
          </cell>
        </row>
        <row r="301">
          <cell r="I301">
            <v>8.7799999999999994</v>
          </cell>
        </row>
        <row r="302">
          <cell r="I302">
            <v>15.83</v>
          </cell>
        </row>
        <row r="303">
          <cell r="I303">
            <v>12.28</v>
          </cell>
        </row>
        <row r="304">
          <cell r="I304">
            <v>9.67</v>
          </cell>
        </row>
        <row r="305">
          <cell r="I305">
            <v>5.65</v>
          </cell>
        </row>
        <row r="306">
          <cell r="I306">
            <v>26.42</v>
          </cell>
        </row>
        <row r="307">
          <cell r="I307">
            <v>7.69</v>
          </cell>
        </row>
        <row r="308">
          <cell r="I308">
            <v>7.29</v>
          </cell>
        </row>
        <row r="309">
          <cell r="I309">
            <v>7.04</v>
          </cell>
        </row>
        <row r="310">
          <cell r="I310">
            <v>6.98</v>
          </cell>
        </row>
        <row r="311">
          <cell r="I311">
            <v>6.13</v>
          </cell>
        </row>
        <row r="313">
          <cell r="I313">
            <v>108.85</v>
          </cell>
        </row>
        <row r="314">
          <cell r="I314">
            <v>1050.55</v>
          </cell>
        </row>
        <row r="315">
          <cell r="I315">
            <v>52.45</v>
          </cell>
        </row>
        <row r="316">
          <cell r="I316">
            <v>56.05</v>
          </cell>
        </row>
        <row r="317">
          <cell r="I317">
            <v>60.86</v>
          </cell>
        </row>
        <row r="318">
          <cell r="I318">
            <v>119.73</v>
          </cell>
        </row>
        <row r="319">
          <cell r="I319">
            <v>73.06</v>
          </cell>
        </row>
        <row r="320">
          <cell r="I320">
            <v>97.59</v>
          </cell>
        </row>
        <row r="321">
          <cell r="I321">
            <v>7890</v>
          </cell>
        </row>
        <row r="323">
          <cell r="I323">
            <v>157.97999999999999</v>
          </cell>
        </row>
        <row r="324">
          <cell r="I324">
            <v>157.97999999999999</v>
          </cell>
        </row>
        <row r="325">
          <cell r="I325">
            <v>180.64</v>
          </cell>
        </row>
        <row r="326">
          <cell r="I326">
            <v>180.64</v>
          </cell>
        </row>
        <row r="327">
          <cell r="I327">
            <v>253.33</v>
          </cell>
        </row>
        <row r="328">
          <cell r="I328">
            <v>253.33</v>
          </cell>
        </row>
        <row r="330">
          <cell r="I330">
            <v>26.76</v>
          </cell>
        </row>
        <row r="331">
          <cell r="I331">
            <v>13.21</v>
          </cell>
        </row>
        <row r="332">
          <cell r="I332">
            <v>30</v>
          </cell>
        </row>
        <row r="333">
          <cell r="I333">
            <v>386.64</v>
          </cell>
        </row>
        <row r="334">
          <cell r="I334">
            <v>1052.69</v>
          </cell>
        </row>
        <row r="335">
          <cell r="I335">
            <v>1299.42</v>
          </cell>
        </row>
        <row r="336">
          <cell r="I336">
            <v>3552.4</v>
          </cell>
        </row>
        <row r="337">
          <cell r="I337">
            <v>1813.42</v>
          </cell>
        </row>
        <row r="338">
          <cell r="I338">
            <v>1800</v>
          </cell>
        </row>
        <row r="339">
          <cell r="I339">
            <v>265</v>
          </cell>
        </row>
        <row r="340">
          <cell r="I340">
            <v>226.44</v>
          </cell>
        </row>
        <row r="342">
          <cell r="I342">
            <v>148.18</v>
          </cell>
        </row>
        <row r="343">
          <cell r="I343">
            <v>17.11</v>
          </cell>
        </row>
        <row r="344">
          <cell r="I344">
            <v>24.65</v>
          </cell>
        </row>
        <row r="345">
          <cell r="I345">
            <v>24.65</v>
          </cell>
        </row>
        <row r="346">
          <cell r="I346">
            <v>24.65</v>
          </cell>
        </row>
        <row r="347">
          <cell r="I347">
            <v>24.65</v>
          </cell>
        </row>
        <row r="348">
          <cell r="I348">
            <v>159.87</v>
          </cell>
        </row>
        <row r="349">
          <cell r="I349">
            <v>180.87</v>
          </cell>
        </row>
        <row r="350">
          <cell r="I350">
            <v>214.12</v>
          </cell>
        </row>
        <row r="351">
          <cell r="I351">
            <v>144.79</v>
          </cell>
        </row>
        <row r="352">
          <cell r="I352">
            <v>227.07</v>
          </cell>
        </row>
        <row r="353">
          <cell r="I353">
            <v>1007</v>
          </cell>
        </row>
        <row r="383">
          <cell r="I383">
            <v>720</v>
          </cell>
        </row>
        <row r="384">
          <cell r="I384">
            <v>690</v>
          </cell>
        </row>
        <row r="385">
          <cell r="I385">
            <v>580</v>
          </cell>
        </row>
        <row r="386">
          <cell r="I386">
            <v>490</v>
          </cell>
        </row>
        <row r="387">
          <cell r="I387">
            <v>650</v>
          </cell>
        </row>
        <row r="394">
          <cell r="I394">
            <v>800</v>
          </cell>
        </row>
        <row r="395">
          <cell r="I395">
            <v>700</v>
          </cell>
        </row>
        <row r="396">
          <cell r="I396">
            <v>650</v>
          </cell>
        </row>
        <row r="397">
          <cell r="I397">
            <v>450</v>
          </cell>
        </row>
        <row r="398">
          <cell r="I398">
            <v>430</v>
          </cell>
        </row>
        <row r="399">
          <cell r="I399">
            <v>420</v>
          </cell>
        </row>
        <row r="404">
          <cell r="I404">
            <v>18</v>
          </cell>
        </row>
        <row r="405">
          <cell r="I405">
            <v>18</v>
          </cell>
        </row>
        <row r="406">
          <cell r="I406">
            <v>18</v>
          </cell>
        </row>
        <row r="407">
          <cell r="I407">
            <v>18</v>
          </cell>
        </row>
        <row r="408">
          <cell r="I408">
            <v>23</v>
          </cell>
        </row>
        <row r="409">
          <cell r="I409">
            <v>32</v>
          </cell>
        </row>
        <row r="410">
          <cell r="I410">
            <v>250</v>
          </cell>
        </row>
        <row r="411">
          <cell r="I411">
            <v>340</v>
          </cell>
        </row>
        <row r="412">
          <cell r="I412">
            <v>70</v>
          </cell>
        </row>
        <row r="413">
          <cell r="I413">
            <v>65</v>
          </cell>
        </row>
        <row r="414">
          <cell r="I414">
            <v>62</v>
          </cell>
        </row>
        <row r="415">
          <cell r="I415">
            <v>60</v>
          </cell>
        </row>
        <row r="417">
          <cell r="I417">
            <v>55</v>
          </cell>
        </row>
        <row r="418">
          <cell r="I418">
            <v>54</v>
          </cell>
        </row>
        <row r="419">
          <cell r="I419">
            <v>49</v>
          </cell>
        </row>
        <row r="420">
          <cell r="I420">
            <v>35</v>
          </cell>
        </row>
        <row r="421">
          <cell r="I421">
            <v>150</v>
          </cell>
        </row>
        <row r="422">
          <cell r="I422">
            <v>140</v>
          </cell>
        </row>
        <row r="423">
          <cell r="I423">
            <v>130</v>
          </cell>
        </row>
        <row r="424">
          <cell r="I424">
            <v>125</v>
          </cell>
        </row>
        <row r="425">
          <cell r="I425">
            <v>124</v>
          </cell>
        </row>
        <row r="426">
          <cell r="I426">
            <v>118</v>
          </cell>
        </row>
        <row r="427">
          <cell r="I427">
            <v>115</v>
          </cell>
        </row>
        <row r="428">
          <cell r="I428">
            <v>98</v>
          </cell>
        </row>
        <row r="429">
          <cell r="I429">
            <v>60</v>
          </cell>
        </row>
        <row r="430">
          <cell r="I430">
            <v>650</v>
          </cell>
        </row>
        <row r="431">
          <cell r="I431">
            <v>520</v>
          </cell>
        </row>
        <row r="432">
          <cell r="I432">
            <v>450</v>
          </cell>
        </row>
        <row r="433">
          <cell r="I433">
            <v>320</v>
          </cell>
        </row>
        <row r="434">
          <cell r="I434">
            <v>260</v>
          </cell>
        </row>
        <row r="435">
          <cell r="I435">
            <v>190</v>
          </cell>
        </row>
        <row r="436">
          <cell r="I436">
            <v>150</v>
          </cell>
        </row>
        <row r="437">
          <cell r="I437">
            <v>1200</v>
          </cell>
        </row>
        <row r="438">
          <cell r="I438">
            <v>320</v>
          </cell>
        </row>
        <row r="439">
          <cell r="I439">
            <v>290</v>
          </cell>
        </row>
        <row r="440">
          <cell r="I440">
            <v>270</v>
          </cell>
        </row>
        <row r="441">
          <cell r="I441">
            <v>220</v>
          </cell>
        </row>
        <row r="442">
          <cell r="I442">
            <v>430</v>
          </cell>
        </row>
        <row r="443">
          <cell r="I443">
            <v>320</v>
          </cell>
        </row>
        <row r="444">
          <cell r="I444">
            <v>220</v>
          </cell>
        </row>
        <row r="445">
          <cell r="I445">
            <v>180</v>
          </cell>
        </row>
        <row r="446">
          <cell r="I446">
            <v>120</v>
          </cell>
        </row>
        <row r="447">
          <cell r="I447">
            <v>80</v>
          </cell>
        </row>
        <row r="449">
          <cell r="I449">
            <v>65</v>
          </cell>
        </row>
        <row r="450">
          <cell r="I450">
            <v>42</v>
          </cell>
        </row>
        <row r="451">
          <cell r="I451">
            <v>29</v>
          </cell>
        </row>
        <row r="452">
          <cell r="I452">
            <v>21</v>
          </cell>
        </row>
        <row r="453">
          <cell r="I453">
            <v>17</v>
          </cell>
        </row>
        <row r="454">
          <cell r="I454">
            <v>290</v>
          </cell>
        </row>
        <row r="455">
          <cell r="I455">
            <v>270</v>
          </cell>
        </row>
        <row r="456">
          <cell r="I456">
            <v>190</v>
          </cell>
        </row>
        <row r="457">
          <cell r="I457">
            <v>140</v>
          </cell>
        </row>
        <row r="458">
          <cell r="I458">
            <v>115</v>
          </cell>
        </row>
        <row r="459">
          <cell r="I459">
            <v>135</v>
          </cell>
        </row>
        <row r="460">
          <cell r="I460">
            <v>115</v>
          </cell>
        </row>
        <row r="461">
          <cell r="I461">
            <v>105</v>
          </cell>
        </row>
        <row r="462">
          <cell r="I462">
            <v>56</v>
          </cell>
        </row>
        <row r="463">
          <cell r="I463">
            <v>32</v>
          </cell>
        </row>
        <row r="464">
          <cell r="I464">
            <v>120</v>
          </cell>
        </row>
        <row r="465">
          <cell r="I465">
            <v>115</v>
          </cell>
        </row>
        <row r="466">
          <cell r="I466">
            <v>110</v>
          </cell>
        </row>
        <row r="467">
          <cell r="I467">
            <v>95</v>
          </cell>
        </row>
        <row r="468">
          <cell r="I468">
            <v>140</v>
          </cell>
        </row>
        <row r="469">
          <cell r="I469">
            <v>90</v>
          </cell>
        </row>
        <row r="470">
          <cell r="I470">
            <v>80</v>
          </cell>
        </row>
        <row r="471">
          <cell r="I471">
            <v>70</v>
          </cell>
        </row>
        <row r="472">
          <cell r="I472">
            <v>68</v>
          </cell>
        </row>
        <row r="473">
          <cell r="I473">
            <v>62</v>
          </cell>
        </row>
        <row r="474">
          <cell r="I474">
            <v>36</v>
          </cell>
        </row>
        <row r="475">
          <cell r="I475">
            <v>230</v>
          </cell>
        </row>
        <row r="476">
          <cell r="I476">
            <v>80</v>
          </cell>
        </row>
        <row r="477">
          <cell r="I477">
            <v>450</v>
          </cell>
        </row>
        <row r="478">
          <cell r="I478">
            <v>420</v>
          </cell>
        </row>
        <row r="479">
          <cell r="I479">
            <v>410</v>
          </cell>
        </row>
        <row r="480">
          <cell r="I480">
            <v>2800</v>
          </cell>
        </row>
        <row r="481">
          <cell r="I481">
            <v>2600</v>
          </cell>
        </row>
        <row r="482">
          <cell r="I482">
            <v>1900</v>
          </cell>
        </row>
        <row r="483">
          <cell r="I483">
            <v>850</v>
          </cell>
        </row>
        <row r="484">
          <cell r="I484">
            <v>2200</v>
          </cell>
        </row>
        <row r="485">
          <cell r="I485">
            <v>820</v>
          </cell>
        </row>
        <row r="486">
          <cell r="I486">
            <v>2500</v>
          </cell>
        </row>
        <row r="487">
          <cell r="I487">
            <v>680</v>
          </cell>
        </row>
        <row r="488">
          <cell r="I488">
            <v>420</v>
          </cell>
        </row>
        <row r="489">
          <cell r="I489">
            <v>350</v>
          </cell>
        </row>
        <row r="490">
          <cell r="I490">
            <v>210</v>
          </cell>
        </row>
        <row r="491">
          <cell r="I491">
            <v>180</v>
          </cell>
        </row>
        <row r="492">
          <cell r="I492">
            <v>1900</v>
          </cell>
        </row>
        <row r="493">
          <cell r="I493">
            <v>1500</v>
          </cell>
        </row>
        <row r="494">
          <cell r="I494">
            <v>1400</v>
          </cell>
        </row>
        <row r="495">
          <cell r="I495">
            <v>1200</v>
          </cell>
        </row>
        <row r="496">
          <cell r="I496">
            <v>800</v>
          </cell>
        </row>
        <row r="497">
          <cell r="I497">
            <v>650</v>
          </cell>
        </row>
        <row r="498">
          <cell r="I498">
            <v>680</v>
          </cell>
        </row>
        <row r="499">
          <cell r="I499">
            <v>640</v>
          </cell>
        </row>
        <row r="500">
          <cell r="I500">
            <v>490</v>
          </cell>
        </row>
        <row r="501">
          <cell r="I501">
            <v>460</v>
          </cell>
        </row>
        <row r="502">
          <cell r="I502">
            <v>430</v>
          </cell>
        </row>
        <row r="503">
          <cell r="I503">
            <v>410</v>
          </cell>
        </row>
        <row r="504">
          <cell r="I504">
            <v>720</v>
          </cell>
        </row>
        <row r="505">
          <cell r="I505">
            <v>690</v>
          </cell>
        </row>
        <row r="506">
          <cell r="I506">
            <v>220</v>
          </cell>
        </row>
        <row r="508">
          <cell r="I508">
            <v>360</v>
          </cell>
        </row>
        <row r="509">
          <cell r="I509">
            <v>220</v>
          </cell>
        </row>
        <row r="510">
          <cell r="I510">
            <v>380</v>
          </cell>
        </row>
        <row r="511">
          <cell r="I511">
            <v>180</v>
          </cell>
        </row>
        <row r="512">
          <cell r="I512">
            <v>160</v>
          </cell>
        </row>
        <row r="513">
          <cell r="I513">
            <v>150</v>
          </cell>
        </row>
        <row r="514">
          <cell r="I514">
            <v>140</v>
          </cell>
        </row>
        <row r="515">
          <cell r="I515">
            <v>140</v>
          </cell>
        </row>
        <row r="516">
          <cell r="I516">
            <v>130</v>
          </cell>
        </row>
        <row r="517">
          <cell r="I517">
            <v>120</v>
          </cell>
        </row>
        <row r="518">
          <cell r="I518">
            <v>360</v>
          </cell>
        </row>
        <row r="519">
          <cell r="I519">
            <v>350</v>
          </cell>
        </row>
        <row r="520">
          <cell r="I520">
            <v>330</v>
          </cell>
        </row>
        <row r="521">
          <cell r="I521">
            <v>320</v>
          </cell>
        </row>
        <row r="522">
          <cell r="I522">
            <v>310</v>
          </cell>
        </row>
        <row r="523">
          <cell r="I523">
            <v>320</v>
          </cell>
        </row>
        <row r="524">
          <cell r="I524">
            <v>320</v>
          </cell>
        </row>
        <row r="525">
          <cell r="I525">
            <v>310</v>
          </cell>
        </row>
        <row r="526">
          <cell r="I526">
            <v>250</v>
          </cell>
        </row>
        <row r="527">
          <cell r="I527">
            <v>230</v>
          </cell>
        </row>
        <row r="528">
          <cell r="I528">
            <v>220</v>
          </cell>
        </row>
        <row r="529">
          <cell r="I529">
            <v>150</v>
          </cell>
        </row>
        <row r="530">
          <cell r="I530">
            <v>180</v>
          </cell>
        </row>
        <row r="532">
          <cell r="I532">
            <v>8600</v>
          </cell>
        </row>
      </sheetData>
    </sheetDataSet>
  </externalBook>
</externalLink>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7" Type="http://schemas.openxmlformats.org/officeDocument/2006/relationships/revisionLog" Target="revisionLog5.xml"/><Relationship Id="rId2" Type="http://schemas.openxmlformats.org/officeDocument/2006/relationships/revisionLog" Target="revisionLog2.xml"/><Relationship Id="rId1" Type="http://schemas.openxmlformats.org/officeDocument/2006/relationships/revisionLog" Target="revisionLog11.xml"/><Relationship Id="rId6" Type="http://schemas.openxmlformats.org/officeDocument/2006/relationships/revisionLog" Target="revisionLog4.xml"/><Relationship Id="rId5" Type="http://schemas.openxmlformats.org/officeDocument/2006/relationships/revisionLog" Target="revisionLog1.xml"/><Relationship Id="rId4" Type="http://schemas.openxmlformats.org/officeDocument/2006/relationships/revisionLog" Target="revisionLog1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97A6F0E-B5B8-4707-B540-E933DBBCD815}" diskRevisions="1" revisionId="167" version="3">
  <header guid="{F2F49F93-B5FE-4447-96FE-154750FC0F59}" dateTime="2016-10-05T18:46:55" maxSheetId="16" userName="Usuario" r:id="rId1">
    <sheetIdMap count="15">
      <sheetId val="1"/>
      <sheetId val="2"/>
      <sheetId val="3"/>
      <sheetId val="4"/>
      <sheetId val="5"/>
      <sheetId val="6"/>
      <sheetId val="7"/>
      <sheetId val="8"/>
      <sheetId val="9"/>
      <sheetId val="10"/>
      <sheetId val="11"/>
      <sheetId val="12"/>
      <sheetId val="13"/>
      <sheetId val="14"/>
      <sheetId val="15"/>
    </sheetIdMap>
  </header>
  <header guid="{D58C0026-0D30-427C-B2B3-5508A94F493C}" dateTime="2016-10-05T19:08:30" maxSheetId="16" userName="Usuario" r:id="rId2" minRId="1" maxRId="46">
    <sheetIdMap count="15">
      <sheetId val="1"/>
      <sheetId val="2"/>
      <sheetId val="3"/>
      <sheetId val="4"/>
      <sheetId val="5"/>
      <sheetId val="6"/>
      <sheetId val="7"/>
      <sheetId val="8"/>
      <sheetId val="9"/>
      <sheetId val="10"/>
      <sheetId val="11"/>
      <sheetId val="12"/>
      <sheetId val="13"/>
      <sheetId val="14"/>
      <sheetId val="15"/>
    </sheetIdMap>
  </header>
  <header guid="{42D571EF-DC9A-41B1-A219-A7CC16E6C6F1}" dateTime="2016-10-05T20:28:35" maxSheetId="16" userName="Usuario" r:id="rId3" minRId="47" maxRId="67">
    <sheetIdMap count="15">
      <sheetId val="1"/>
      <sheetId val="2"/>
      <sheetId val="3"/>
      <sheetId val="4"/>
      <sheetId val="5"/>
      <sheetId val="6"/>
      <sheetId val="7"/>
      <sheetId val="8"/>
      <sheetId val="9"/>
      <sheetId val="10"/>
      <sheetId val="11"/>
      <sheetId val="12"/>
      <sheetId val="13"/>
      <sheetId val="14"/>
      <sheetId val="15"/>
    </sheetIdMap>
  </header>
  <header guid="{AA6A10C3-2127-4DDB-A672-5F7DC75AB54B}" dateTime="2016-10-06T07:53:51" maxSheetId="16" userName="04532" r:id="rId4" minRId="93" maxRId="95">
    <sheetIdMap count="15">
      <sheetId val="1"/>
      <sheetId val="2"/>
      <sheetId val="3"/>
      <sheetId val="4"/>
      <sheetId val="5"/>
      <sheetId val="6"/>
      <sheetId val="7"/>
      <sheetId val="8"/>
      <sheetId val="9"/>
      <sheetId val="10"/>
      <sheetId val="11"/>
      <sheetId val="12"/>
      <sheetId val="13"/>
      <sheetId val="14"/>
      <sheetId val="15"/>
    </sheetIdMap>
  </header>
  <header guid="{CDFE5A03-C3A3-48E0-AC69-B888D10B4B27}" dateTime="2016-10-06T07:56:19" maxSheetId="16" userName="04532" r:id="rId5" minRId="121">
    <sheetIdMap count="15">
      <sheetId val="1"/>
      <sheetId val="2"/>
      <sheetId val="3"/>
      <sheetId val="4"/>
      <sheetId val="5"/>
      <sheetId val="6"/>
      <sheetId val="7"/>
      <sheetId val="8"/>
      <sheetId val="9"/>
      <sheetId val="10"/>
      <sheetId val="11"/>
      <sheetId val="12"/>
      <sheetId val="13"/>
      <sheetId val="14"/>
      <sheetId val="15"/>
    </sheetIdMap>
  </header>
  <header guid="{0664F185-5FA4-4646-A4A2-CC1BE035EAC8}" dateTime="2016-10-06T09:10:25" maxSheetId="16" userName="Allyne Rodrigues Ribeiro Felix" r:id="rId6" minRId="122" maxRId="140">
    <sheetIdMap count="15">
      <sheetId val="1"/>
      <sheetId val="2"/>
      <sheetId val="3"/>
      <sheetId val="4"/>
      <sheetId val="5"/>
      <sheetId val="6"/>
      <sheetId val="7"/>
      <sheetId val="8"/>
      <sheetId val="9"/>
      <sheetId val="10"/>
      <sheetId val="11"/>
      <sheetId val="12"/>
      <sheetId val="13"/>
      <sheetId val="14"/>
      <sheetId val="15"/>
    </sheetIdMap>
  </header>
  <header guid="{797A6F0E-B5B8-4707-B540-E933DBBCD815}" dateTime="2016-10-06T09:13:27" maxSheetId="16" userName="Allyne Rodrigues Ribeiro Felix" r:id="rId7" minRId="166" maxRId="167">
    <sheetIdMap count="15">
      <sheetId val="1"/>
      <sheetId val="2"/>
      <sheetId val="3"/>
      <sheetId val="4"/>
      <sheetId val="5"/>
      <sheetId val="6"/>
      <sheetId val="7"/>
      <sheetId val="8"/>
      <sheetId val="9"/>
      <sheetId val="10"/>
      <sheetId val="11"/>
      <sheetId val="12"/>
      <sheetId val="13"/>
      <sheetId val="14"/>
      <sheetId val="15"/>
    </sheetIdMap>
  </header>
</headers>
</file>

<file path=xl/revisions/revisionLog1.xml><?xml version="1.0" encoding="utf-8"?>
<revisions xmlns="http://schemas.openxmlformats.org/spreadsheetml/2006/main" xmlns:r="http://schemas.openxmlformats.org/officeDocument/2006/relationships">
  <rcc rId="121" sId="1">
    <oc r="D138" t="inlineStr">
      <is>
        <t>PROTETOR DE PAREDE TIPO CORRIMÃO O, MODELO CRB-40 COR CINZA 1360</t>
      </is>
    </oc>
    <nc r="D138" t="inlineStr">
      <is>
        <t>PROTETOR DE PAREDE TIPO CORRIMÃO , MODELO CRB-40 COR CINZA 1360</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2.xml><?xml version="1.0" encoding="utf-8"?>
<revisions xmlns="http://schemas.openxmlformats.org/spreadsheetml/2006/main" xmlns:r="http://schemas.openxmlformats.org/officeDocument/2006/relationships">
  <rfmt sheetId="1" sqref="D137 D138 D139">
    <dxf>
      <fill>
        <patternFill patternType="solid">
          <bgColor rgb="FFFFFF00"/>
        </patternFill>
      </fill>
    </dxf>
  </rfmt>
  <rfmt sheetId="1" sqref="D139 D138 D137">
    <dxf>
      <fill>
        <patternFill patternType="none">
          <bgColor auto="1"/>
        </patternFill>
      </fill>
    </dxf>
  </rfmt>
  <rcc rId="93" sId="1">
    <oc r="D137" t="inlineStr">
      <is>
        <t>PROTETOR DE PAREDE COSIMO CATALDO, MODELO CCR-80 (H=20,3CM)  COR CINZA 1360</t>
      </is>
    </oc>
    <nc r="D137" t="inlineStr">
      <is>
        <t>PROTETOR DE PAREDE , MODELO CCR-80 (H=20,3CM)  COR CINZA 1360</t>
      </is>
    </nc>
  </rcc>
  <rcc rId="94" sId="1">
    <oc r="D139" t="inlineStr">
      <is>
        <t>PROTETOR DE CANTOS COSIMO CATALDO, MODELO CSM-20 H=120CM COR CINZA 1360</t>
      </is>
    </oc>
    <nc r="D139" t="inlineStr">
      <is>
        <t>PROTETOR DE CANTOS , MODELO CSM-20 H=120CM COR CINZA 1360</t>
      </is>
    </nc>
  </rcc>
  <rcc rId="95" sId="1">
    <oc r="D138" t="inlineStr">
      <is>
        <t>PROTETOR DE PAREDE TIPO CORRIMÃO COSIMO CATALDO, MODELO CRB-40 COR CINZA 1360</t>
      </is>
    </oc>
    <nc r="D138" t="inlineStr">
      <is>
        <t>PROTETOR DE PAREDE TIPO CORRIMÃO O, MODELO CRB-40 COR CINZA 1360</t>
      </is>
    </nc>
  </rcc>
  <rdn rId="0" localSheetId="1" customView="1" name="Z_9C8224A7_552D_41D4_9DDD_307712C35EF4_.wvu.PrintArea" hidden="1" oldHidden="1">
    <formula>Planilha!$A$1:$J$259</formula>
  </rdn>
  <rdn rId="0" localSheetId="1" customView="1" name="Z_9C8224A7_552D_41D4_9DDD_307712C35EF4_.wvu.FilterData" hidden="1" oldHidden="1">
    <formula>Planilha!$A$8:$J$255</formula>
  </rdn>
  <rdn rId="0" localSheetId="2" customView="1" name="Z_9C8224A7_552D_41D4_9DDD_307712C35EF4_.wvu.PrintArea" hidden="1" oldHidden="1">
    <formula>CRONOGRAMA!$B$1:$T$76</formula>
  </rdn>
  <rdn rId="0" localSheetId="2" customView="1" name="Z_9C8224A7_552D_41D4_9DDD_307712C35EF4_.wvu.PrintTitles" hidden="1" oldHidden="1">
    <formula>CRONOGRAMA!$A:$D</formula>
  </rdn>
  <rdn rId="0" localSheetId="2" customView="1" name="Z_9C8224A7_552D_41D4_9DDD_307712C35EF4_.wvu.Cols" hidden="1" oldHidden="1">
    <formula>CRONOGRAMA!$A:$A,CRONOGRAMA!$E:$E,CRONOGRAMA!$W:$W</formula>
  </rdn>
  <rdn rId="0" localSheetId="3" customView="1" name="Z_9C8224A7_552D_41D4_9DDD_307712C35EF4_.wvu.PrintArea" hidden="1" oldHidden="1">
    <formula>'Lista de instalação elétrica'!$A$1:$H$131</formula>
  </rdn>
  <rdn rId="0" localSheetId="3" customView="1" name="Z_9C8224A7_552D_41D4_9DDD_307712C35EF4_.wvu.FilterData" hidden="1" oldHidden="1">
    <formula>'Lista de instalação elétrica'!$A$2:$H$131</formula>
  </rdn>
  <rdn rId="0" localSheetId="4" customView="1" name="Z_9C8224A7_552D_41D4_9DDD_307712C35EF4_.wvu.PrintArea" hidden="1" oldHidden="1">
    <formula>SPDA!$A$1:$H$14</formula>
  </rdn>
  <rdn rId="0" localSheetId="4" customView="1" name="Z_9C8224A7_552D_41D4_9DDD_307712C35EF4_.wvu.FilterData" hidden="1" oldHidden="1">
    <formula>SPDA!$A$2:$H$14</formula>
  </rdn>
  <rdn rId="0" localSheetId="5" customView="1" name="Z_9C8224A7_552D_41D4_9DDD_307712C35EF4_.wvu.PrintArea" hidden="1" oldHidden="1">
    <formula>Hidráulica!$A$1:$H$103</formula>
  </rdn>
  <rdn rId="0" localSheetId="5" customView="1" name="Z_9C8224A7_552D_41D4_9DDD_307712C35EF4_.wvu.FilterData" hidden="1" oldHidden="1">
    <formula>Hidráulica!$A$2:$H$103</formula>
  </rdn>
  <rdn rId="0" localSheetId="6" customView="1" name="Z_9C8224A7_552D_41D4_9DDD_307712C35EF4_.wvu.FilterData" hidden="1" oldHidden="1">
    <formula>Esgoto!$A$2:$H$51</formula>
  </rdn>
  <rdn rId="0" localSheetId="7" customView="1" name="Z_9C8224A7_552D_41D4_9DDD_307712C35EF4_.wvu.PrintArea" hidden="1" oldHidden="1">
    <formula>'Combate a Incêndio'!$A$1:$H$26</formula>
  </rdn>
  <rdn rId="0" localSheetId="7" customView="1" name="Z_9C8224A7_552D_41D4_9DDD_307712C35EF4_.wvu.FilterData" hidden="1" oldHidden="1">
    <formula>'Combate a Incêndio'!$A$2:$H$26</formula>
  </rdn>
  <rdn rId="0" localSheetId="8" customView="1" name="Z_9C8224A7_552D_41D4_9DDD_307712C35EF4_.wvu.FilterData" hidden="1" oldHidden="1">
    <formula>' IT médico'!$A$2:$G$11</formula>
  </rdn>
  <rdn rId="0" localSheetId="9" customView="1" name="Z_9C8224A7_552D_41D4_9DDD_307712C35EF4_.wvu.FilterData" hidden="1" oldHidden="1">
    <formula>'SISTEMAS ESPECIAIS'!$A$2:$H$32</formula>
  </rdn>
  <rdn rId="0" localSheetId="10" customView="1" name="Z_9C8224A7_552D_41D4_9DDD_307712C35EF4_.wvu.FilterData" hidden="1" oldHidden="1">
    <formula>SONORIZAÇÃO!$A$2:$H$11</formula>
  </rdn>
  <rdn rId="0" localSheetId="11" customView="1" name="Z_9C8224A7_552D_41D4_9DDD_307712C35EF4_.wvu.PrintArea" hidden="1" oldHidden="1">
    <formula>'GASES MEDICINAIS'!$A$1:$H$218</formula>
  </rdn>
  <rdn rId="0" localSheetId="11" customView="1" name="Z_9C8224A7_552D_41D4_9DDD_307712C35EF4_.wvu.PrintTitles" hidden="1" oldHidden="1">
    <formula>'GASES MEDICINAIS'!$1:$2</formula>
  </rdn>
  <rdn rId="0" localSheetId="12" customView="1" name="Z_9C8224A7_552D_41D4_9DDD_307712C35EF4_.wvu.PrintArea" hidden="1" oldHidden="1">
    <formula>CLIMATIZAÇÃO!$A$1:$G$186</formula>
  </rdn>
  <rdn rId="0" localSheetId="12" customView="1" name="Z_9C8224A7_552D_41D4_9DDD_307712C35EF4_.wvu.FilterData" hidden="1" oldHidden="1">
    <formula>CLIMATIZAÇÃO!$A$2:$G$186</formula>
  </rdn>
  <rdn rId="0" localSheetId="13" customView="1" name="Z_9C8224A7_552D_41D4_9DDD_307712C35EF4_.wvu.PrintArea" hidden="1" oldHidden="1">
    <formula>'BDI equipamentos'!$A$1:$I$43</formula>
  </rdn>
  <rdn rId="0" localSheetId="13" customView="1" name="Z_9C8224A7_552D_41D4_9DDD_307712C35EF4_.wvu.Rows" hidden="1" oldHidden="1">
    <formula>'BDI equipamentos'!$35:$40</formula>
  </rdn>
  <rdn rId="0" localSheetId="14" customView="1" name="Z_9C8224A7_552D_41D4_9DDD_307712C35EF4_.wvu.PrintArea" hidden="1" oldHidden="1">
    <formula>'BDI serviços'!$A$1:$I$43</formula>
  </rdn>
  <rdn rId="0" localSheetId="14" customView="1" name="Z_9C8224A7_552D_41D4_9DDD_307712C35EF4_.wvu.Rows" hidden="1" oldHidden="1">
    <formula>'BDI serviços'!$35:$39</formula>
  </rdn>
  <rcv guid="{9C8224A7-552D-41D4-9DDD-307712C35EF4}"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1" numFmtId="4">
    <oc r="G174">
      <v>65.3</v>
    </oc>
    <nc r="G174">
      <v>65.900000000000006</v>
    </nc>
  </rcc>
  <rcc rId="2" sId="11" numFmtId="4">
    <oc r="G175">
      <v>65.3</v>
    </oc>
    <nc r="G175">
      <v>65.900000000000006</v>
    </nc>
  </rcc>
  <rcc rId="3" sId="11" numFmtId="4">
    <oc r="G176">
      <v>65.3</v>
    </oc>
    <nc r="G176">
      <v>65.900000000000006</v>
    </nc>
  </rcc>
  <rcc rId="4" sId="11" numFmtId="4">
    <oc r="G177">
      <v>65.3</v>
    </oc>
    <nc r="G177">
      <v>65.900000000000006</v>
    </nc>
  </rcc>
  <rcc rId="5" sId="11" numFmtId="4">
    <oc r="G178">
      <v>65.3</v>
    </oc>
    <nc r="G178">
      <v>65.900000000000006</v>
    </nc>
  </rcc>
  <rcc rId="6" sId="11" numFmtId="4">
    <oc r="G179">
      <v>65.3</v>
    </oc>
    <nc r="G179">
      <v>65.900000000000006</v>
    </nc>
  </rcc>
  <rcc rId="7" sId="11" numFmtId="4">
    <oc r="G180">
      <v>562</v>
    </oc>
    <nc r="G180">
      <v>553.5</v>
    </nc>
  </rcc>
  <rcc rId="8" sId="11" numFmtId="4">
    <oc r="G181">
      <v>562</v>
    </oc>
    <nc r="G181">
      <v>553.5</v>
    </nc>
  </rcc>
  <rcc rId="9" sId="11" numFmtId="4">
    <oc r="G182">
      <v>562</v>
    </oc>
    <nc r="G182">
      <v>553.5</v>
    </nc>
  </rcc>
  <rcc rId="10" sId="11" numFmtId="4">
    <oc r="G183">
      <v>562</v>
    </oc>
    <nc r="G183">
      <v>553.5</v>
    </nc>
  </rcc>
  <rcc rId="11" sId="11" numFmtId="4">
    <oc r="G184">
      <v>562</v>
    </oc>
    <nc r="G184">
      <v>553.5</v>
    </nc>
  </rcc>
  <rcc rId="12" sId="11" numFmtId="4">
    <oc r="G185">
      <v>562</v>
    </oc>
    <nc r="G185">
      <v>553.5</v>
    </nc>
  </rcc>
  <rcc rId="13" sId="11" numFmtId="4">
    <oc r="G186">
      <v>218</v>
    </oc>
    <nc r="G186">
      <v>217</v>
    </nc>
  </rcc>
  <rcc rId="14" sId="11" numFmtId="4">
    <oc r="G187">
      <v>206</v>
    </oc>
    <nc r="G187">
      <v>199.5</v>
    </nc>
  </rcc>
  <rcc rId="15" sId="11" numFmtId="4">
    <oc r="G188">
      <v>179.5</v>
    </oc>
    <nc r="G188">
      <v>177.25</v>
    </nc>
  </rcc>
  <rcc rId="16" sId="11" numFmtId="4">
    <oc r="G189">
      <v>158</v>
    </oc>
    <nc r="G189">
      <v>147.5</v>
    </nc>
  </rcc>
  <rcc rId="17" sId="11" numFmtId="4">
    <oc r="G190">
      <v>119</v>
    </oc>
    <nc r="G190">
      <v>113.5</v>
    </nc>
  </rcc>
  <rcc rId="18" sId="11" numFmtId="4">
    <oc r="G191">
      <v>1154</v>
    </oc>
    <nc r="G191">
      <v>1525</v>
    </nc>
  </rcc>
  <rcc rId="19" sId="11" numFmtId="4">
    <oc r="G192">
      <v>2025</v>
    </oc>
    <nc r="G192">
      <v>2237.5</v>
    </nc>
  </rcc>
  <rcc rId="20" sId="11" numFmtId="4">
    <oc r="G194">
      <v>25</v>
    </oc>
    <nc r="G194">
      <v>27</v>
    </nc>
  </rcc>
  <rcc rId="21" sId="11" numFmtId="4">
    <oc r="G195">
      <v>2820</v>
    </oc>
    <nc r="G195">
      <v>2950</v>
    </nc>
  </rcc>
  <rcc rId="22" sId="11" numFmtId="4">
    <oc r="G196">
      <v>1065</v>
    </oc>
    <nc r="G196">
      <v>1212.5</v>
    </nc>
  </rcc>
  <rcc rId="23" sId="11" numFmtId="4">
    <oc r="G198">
      <v>15680</v>
    </oc>
    <nc r="G198">
      <v>16150</v>
    </nc>
  </rcc>
  <rcc rId="24" sId="11" numFmtId="4">
    <oc r="G199">
      <v>15680</v>
    </oc>
    <nc r="G199">
      <v>16150</v>
    </nc>
  </rcc>
  <rcc rId="25" sId="11" numFmtId="4">
    <oc r="G200">
      <v>7360</v>
    </oc>
    <nc r="G200">
      <v>7580</v>
    </nc>
  </rcc>
  <rcc rId="26" sId="11" numFmtId="4">
    <oc r="G201">
      <v>3900</v>
    </oc>
    <nc r="G201">
      <v>4030</v>
    </nc>
  </rcc>
  <rcc rId="27" sId="11" numFmtId="4">
    <oc r="G202">
      <v>3900</v>
    </oc>
    <nc r="G202">
      <v>4030</v>
    </nc>
  </rcc>
  <rcc rId="28" sId="11" numFmtId="4">
    <oc r="G203">
      <v>7830</v>
    </oc>
    <nc r="G203">
      <v>7640</v>
    </nc>
  </rcc>
  <rcc rId="29" sId="1" numFmtId="4">
    <oc r="G242">
      <v>39600</v>
    </oc>
    <nc r="G242">
      <v>44350</v>
    </nc>
  </rcc>
  <rcc rId="30" sId="1" numFmtId="4">
    <oc r="G243">
      <v>7520</v>
    </oc>
    <nc r="G243">
      <v>7510</v>
    </nc>
  </rcc>
  <rcc rId="31" sId="1" numFmtId="4">
    <oc r="G244">
      <v>2900</v>
    </oc>
    <nc r="G244">
      <v>3000</v>
    </nc>
  </rcc>
  <rcc rId="32" sId="1" numFmtId="4">
    <oc r="G245">
      <v>385000</v>
    </oc>
    <nc r="G245">
      <v>390000</v>
    </nc>
  </rcc>
  <rcc rId="33" sId="1" numFmtId="4">
    <oc r="G246">
      <v>236000</v>
    </oc>
    <nc r="G246">
      <v>235500</v>
    </nc>
  </rcc>
  <rcc rId="34" sId="11" numFmtId="4">
    <oc r="G205">
      <v>0.35</v>
    </oc>
    <nc r="G205">
      <v>1.075</v>
    </nc>
  </rcc>
  <rcc rId="35" sId="11" numFmtId="4">
    <oc r="G206">
      <v>0.51</v>
    </oc>
    <nc r="G206">
      <v>1.375</v>
    </nc>
  </rcc>
  <rcc rId="36" sId="11" numFmtId="4">
    <oc r="G207">
      <v>0.61</v>
    </oc>
    <nc r="G207">
      <v>2.0499999999999998</v>
    </nc>
  </rcc>
  <rcc rId="37" sId="11" numFmtId="4">
    <oc r="G208">
      <v>0.67</v>
    </oc>
    <nc r="G208">
      <v>2.2999999999999998</v>
    </nc>
  </rcc>
  <rcc rId="38" sId="11" numFmtId="4">
    <oc r="G209">
      <v>1</v>
    </oc>
    <nc r="G209">
      <v>3.0750000000000002</v>
    </nc>
  </rcc>
  <rcc rId="39" sId="11" numFmtId="4">
    <oc r="G210">
      <v>1.75</v>
    </oc>
    <nc r="G210">
      <v>4.25</v>
    </nc>
  </rcc>
  <rcc rId="40" sId="11" numFmtId="4">
    <oc r="G211">
      <v>26</v>
    </oc>
    <nc r="G211">
      <v>25</v>
    </nc>
  </rcc>
  <rcc rId="41" sId="11" numFmtId="4">
    <oc r="G212">
      <v>8</v>
    </oc>
    <nc r="G212">
      <v>9.5</v>
    </nc>
  </rcc>
  <rcc rId="42" sId="11" numFmtId="4">
    <oc r="G213">
      <v>0.5</v>
    </oc>
    <nc r="G213">
      <v>0.52500000000000002</v>
    </nc>
  </rcc>
  <rcc rId="43" sId="11" numFmtId="4">
    <oc r="G214">
      <v>0.2</v>
    </oc>
    <nc r="G214">
      <v>0.25</v>
    </nc>
  </rcc>
  <rcc rId="44" sId="11" numFmtId="4">
    <oc r="G215">
      <v>26</v>
    </oc>
    <nc r="G215">
      <v>25.25</v>
    </nc>
  </rcc>
  <rcc rId="45" sId="11" numFmtId="4">
    <oc r="G216">
      <v>50</v>
    </oc>
    <nc r="G216">
      <v>58</v>
    </nc>
  </rcc>
  <rcc rId="46" sId="11" numFmtId="4">
    <oc r="G217">
      <v>1.4</v>
    </oc>
    <nc r="G217">
      <v>1.9</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 sId="1">
    <oc r="D93" t="inlineStr">
      <is>
        <t>(COMPOSIÇÃO REPRESENTATIVA) DO SERVIÇO DE EMBOÇO/MASSA ÚNICA, APLICADO MANUALMENTE, TRAÇO 1:2:8, EM BETONEIRA DE 400L, PAREDES INTERNAS, COM EXECUÇÃO DE TALISCAS, EDIFICAÇÃO HABITACIONAL UNIFAMILIAR (CASAS) E EDIFICAÇÃO PÚBLICA PADRÃO. AF_12/2014</t>
      </is>
    </oc>
    <nc r="D93" t="inlineStr">
      <is>
        <t>EMBOÇO, PARA RECEBIMENTO DE CERÂMICA, EM ARGAMASSA INDUSTRIALIZADA, APLICADO COM EQUIPAMENTO DE MISTURA E PROJEÇÃO DE 1,5 M3/H, EM FACES INTERNAS DE PAREDES DE AMBIENTES COM ÁREA MAIOR QUE 10M2, ESPESSURA 10MM, COM TALISCAS. AF_06/2014</t>
      </is>
    </nc>
  </rcc>
  <rcc rId="48" sId="1">
    <oc r="B93" t="inlineStr">
      <is>
        <t xml:space="preserve"> 89173 </t>
      </is>
    </oc>
    <nc r="B93">
      <v>87559</v>
    </nc>
  </rcc>
  <rcc rId="49" sId="1" numFmtId="4">
    <oc r="H93">
      <v>11.14</v>
    </oc>
    <nc r="H93">
      <f>2.54+0.23</f>
    </nc>
  </rcc>
  <rcc rId="50" sId="1" numFmtId="4">
    <oc r="G93">
      <v>9.8499999999999979</v>
    </oc>
    <nc r="G93">
      <v>19.350000000000001</v>
    </nc>
  </rcc>
  <rcc rId="51" sId="1" numFmtId="4">
    <oc r="H143">
      <v>13.55</v>
    </oc>
    <nc r="H143">
      <f>6.04+4.56</f>
    </nc>
  </rcc>
  <rcc rId="52" sId="1" numFmtId="4">
    <oc r="G143">
      <v>55.05</v>
    </oc>
    <nc r="G143">
      <v>49.5</v>
    </nc>
  </rcc>
  <rcc rId="53" sId="1">
    <oc r="B90" t="inlineStr">
      <is>
        <t xml:space="preserve"> RG70006 </t>
      </is>
    </oc>
    <nc r="B90" t="inlineStr">
      <is>
        <t xml:space="preserve"> RG70156</t>
      </is>
    </nc>
  </rcc>
  <rcc rId="54" sId="1" numFmtId="4">
    <oc r="H90">
      <v>26.73</v>
    </oc>
    <nc r="H90">
      <f>24.97+9.7</f>
    </nc>
  </rcc>
  <rcc rId="55" sId="1" numFmtId="4">
    <oc r="G90">
      <v>51.91</v>
    </oc>
    <nc r="G90">
      <f>65.24+11.61</f>
    </nc>
  </rcc>
  <rcc rId="56" sId="1" numFmtId="4">
    <oc r="G91">
      <v>100.27999999999999</v>
    </oc>
    <nc r="G91">
      <f>181.78+11.61</f>
    </nc>
  </rcc>
  <rrc rId="57" sId="1" ref="A94:XFD94" action="insertRow">
    <undo index="0" exp="area" ref3D="1" dr="$B$1:$J$1048576" dn="Z_B2930EB3_2235_4DC6_A726_41882A4054B8_.wvu.FilterData" sId="1"/>
  </rrc>
  <rcc rId="58" sId="1">
    <nc r="D94" t="inlineStr">
      <is>
        <t>REJUNTAMENTO C/ ARG. PRÉ-FABRICADA, JUNTA ATÉ 2mm EM CERÂMICA, ACIMA DE 30x30 cm (900 cm²) E PORCELANATOS (PAREDE/PISO)</t>
      </is>
    </nc>
  </rcc>
  <rcc rId="59" sId="1" odxf="1" dxf="1">
    <nc r="E94" t="inlineStr">
      <is>
        <t>M2</t>
      </is>
    </nc>
    <odxf>
      <border outline="0">
        <left/>
        <right/>
      </border>
    </odxf>
    <ndxf>
      <border outline="0">
        <left style="thin">
          <color rgb="FF000000"/>
        </left>
        <right style="thin">
          <color rgb="FF000000"/>
        </right>
      </border>
    </ndxf>
  </rcc>
  <rfmt sheetId="1" sqref="F94" start="0" length="0">
    <dxf>
      <border outline="0">
        <left style="thin">
          <color rgb="FF000000"/>
        </left>
        <right style="thin">
          <color rgb="FF000000"/>
        </right>
      </border>
    </dxf>
  </rfmt>
  <rfmt sheetId="1" sqref="G94" start="0" length="0">
    <dxf>
      <border outline="0">
        <left style="thin">
          <color rgb="FF000000"/>
        </left>
        <right style="thin">
          <color rgb="FF000000"/>
        </right>
      </border>
    </dxf>
  </rfmt>
  <rfmt sheetId="1" sqref="H94" start="0" length="0">
    <dxf>
      <border outline="0">
        <left style="thin">
          <color rgb="FF000000"/>
        </left>
        <right style="thin">
          <color rgb="FF000000"/>
        </right>
      </border>
    </dxf>
  </rfmt>
  <rcc rId="60" sId="1" odxf="1" dxf="1">
    <nc r="I94">
      <f>G94+H94</f>
    </nc>
    <odxf>
      <border outline="0">
        <left/>
        <right/>
      </border>
    </odxf>
    <ndxf>
      <border outline="0">
        <left style="thin">
          <color rgb="FF000000"/>
        </left>
        <right style="thin">
          <color rgb="FF000000"/>
        </right>
      </border>
    </ndxf>
  </rcc>
  <rcc rId="61" sId="1" odxf="1" dxf="1">
    <nc r="J94">
      <f>ROUND(F94*I94,2)</f>
    </nc>
    <odxf>
      <border outline="0">
        <left/>
        <right/>
      </border>
    </odxf>
    <ndxf>
      <border outline="0">
        <left style="thin">
          <color rgb="FF000000"/>
        </left>
        <right style="thin">
          <color rgb="FF000000"/>
        </right>
      </border>
    </ndxf>
  </rcc>
  <rcc rId="62" sId="1">
    <nc r="A94" t="inlineStr">
      <is>
        <t>6.5</t>
      </is>
    </nc>
  </rcc>
  <rcc rId="63" sId="1" numFmtId="4">
    <nc r="F94">
      <v>135.28</v>
    </nc>
  </rcc>
  <rcc rId="64" sId="1" odxf="1" dxf="1">
    <nc r="C94" t="inlineStr">
      <is>
        <t>COMPOSIÇÃO</t>
      </is>
    </nc>
    <odxf>
      <border outline="0">
        <right/>
      </border>
    </odxf>
    <ndxf>
      <border outline="0">
        <right style="thin">
          <color rgb="FF000000"/>
        </right>
      </border>
    </ndxf>
  </rcc>
  <rcc rId="65" sId="1">
    <nc r="B94" t="inlineStr">
      <is>
        <t xml:space="preserve"> RG70189</t>
      </is>
    </nc>
  </rcc>
  <rcc rId="66" sId="1" numFmtId="4">
    <nc r="G94">
      <v>0.54</v>
    </nc>
  </rcc>
  <rcc rId="67" sId="1">
    <nc r="H94">
      <f>5.76-G94</f>
    </nc>
  </rcc>
  <rcv guid="{17A4E753-33F2-4577-AD00-66EE1CD06ED8}" action="delete"/>
  <rdn rId="0" localSheetId="1" customView="1" name="Z_17A4E753_33F2_4577_AD00_66EE1CD06ED8_.wvu.PrintArea" hidden="1" oldHidden="1">
    <formula>Planilha!$A$1:$J$259</formula>
    <oldFormula>Planilha!$A$1:$J$259</oldFormula>
  </rdn>
  <rdn rId="0" localSheetId="1" customView="1" name="Z_17A4E753_33F2_4577_AD00_66EE1CD06ED8_.wvu.FilterData" hidden="1" oldHidden="1">
    <formula>Planilha!$A$8:$J$255</formula>
    <oldFormula>Planilha!$A$8:$J$255</oldFormula>
  </rdn>
  <rdn rId="0" localSheetId="2" customView="1" name="Z_17A4E753_33F2_4577_AD00_66EE1CD06ED8_.wvu.PrintArea" hidden="1" oldHidden="1">
    <formula>CRONOGRAMA!$B$1:$T$76</formula>
    <oldFormula>CRONOGRAMA!$B$1:$T$76</oldFormula>
  </rdn>
  <rdn rId="0" localSheetId="2" customView="1" name="Z_17A4E753_33F2_4577_AD00_66EE1CD06ED8_.wvu.PrintTitles" hidden="1" oldHidden="1">
    <formula>CRONOGRAMA!$A:$D</formula>
    <oldFormula>CRONOGRAMA!$A:$D</oldFormula>
  </rdn>
  <rdn rId="0" localSheetId="2" customView="1" name="Z_17A4E753_33F2_4577_AD00_66EE1CD06ED8_.wvu.Cols" hidden="1" oldHidden="1">
    <formula>CRONOGRAMA!$A:$A,CRONOGRAMA!$E:$E,CRONOGRAMA!$W:$W</formula>
    <oldFormula>CRONOGRAMA!$A:$A,CRONOGRAMA!$E:$E,CRONOGRAMA!$W:$W</oldFormula>
  </rdn>
  <rdn rId="0" localSheetId="3" customView="1" name="Z_17A4E753_33F2_4577_AD00_66EE1CD06ED8_.wvu.PrintArea" hidden="1" oldHidden="1">
    <formula>'Lista de instalação elétrica'!$A$1:$H$131</formula>
    <oldFormula>'Lista de instalação elétrica'!$A$1:$H$131</oldFormula>
  </rdn>
  <rdn rId="0" localSheetId="3" customView="1" name="Z_17A4E753_33F2_4577_AD00_66EE1CD06ED8_.wvu.FilterData" hidden="1" oldHidden="1">
    <formula>'Lista de instalação elétrica'!$A$2:$H$131</formula>
    <oldFormula>'Lista de instalação elétrica'!$A$2:$H$131</oldFormula>
  </rdn>
  <rdn rId="0" localSheetId="4" customView="1" name="Z_17A4E753_33F2_4577_AD00_66EE1CD06ED8_.wvu.PrintArea" hidden="1" oldHidden="1">
    <formula>SPDA!$A$1:$H$14</formula>
    <oldFormula>SPDA!$A$1:$H$14</oldFormula>
  </rdn>
  <rdn rId="0" localSheetId="4" customView="1" name="Z_17A4E753_33F2_4577_AD00_66EE1CD06ED8_.wvu.FilterData" hidden="1" oldHidden="1">
    <formula>SPDA!$A$2:$H$14</formula>
    <oldFormula>SPDA!$A$2:$H$14</oldFormula>
  </rdn>
  <rdn rId="0" localSheetId="5" customView="1" name="Z_17A4E753_33F2_4577_AD00_66EE1CD06ED8_.wvu.PrintArea" hidden="1" oldHidden="1">
    <formula>Hidráulica!$A$1:$H$103</formula>
    <oldFormula>Hidráulica!$A$1:$H$103</oldFormula>
  </rdn>
  <rdn rId="0" localSheetId="5" customView="1" name="Z_17A4E753_33F2_4577_AD00_66EE1CD06ED8_.wvu.FilterData" hidden="1" oldHidden="1">
    <formula>Hidráulica!$A$2:$H$103</formula>
    <oldFormula>Hidráulica!$A$2:$H$103</oldFormula>
  </rdn>
  <rdn rId="0" localSheetId="6" customView="1" name="Z_17A4E753_33F2_4577_AD00_66EE1CD06ED8_.wvu.FilterData" hidden="1" oldHidden="1">
    <formula>Esgoto!$A$2:$H$51</formula>
    <oldFormula>Esgoto!$A$2:$H$51</oldFormula>
  </rdn>
  <rdn rId="0" localSheetId="7" customView="1" name="Z_17A4E753_33F2_4577_AD00_66EE1CD06ED8_.wvu.PrintArea" hidden="1" oldHidden="1">
    <formula>'Combate a Incêndio'!$A$1:$H$26</formula>
    <oldFormula>'Combate a Incêndio'!$A$1:$H$26</oldFormula>
  </rdn>
  <rdn rId="0" localSheetId="7" customView="1" name="Z_17A4E753_33F2_4577_AD00_66EE1CD06ED8_.wvu.FilterData" hidden="1" oldHidden="1">
    <formula>'Combate a Incêndio'!$A$2:$H$26</formula>
    <oldFormula>'Combate a Incêndio'!$A$2:$H$26</oldFormula>
  </rdn>
  <rdn rId="0" localSheetId="8" customView="1" name="Z_17A4E753_33F2_4577_AD00_66EE1CD06ED8_.wvu.FilterData" hidden="1" oldHidden="1">
    <formula>' IT médico'!$A$2:$G$11</formula>
    <oldFormula>' IT médico'!$A$2:$G$11</oldFormula>
  </rdn>
  <rdn rId="0" localSheetId="9" customView="1" name="Z_17A4E753_33F2_4577_AD00_66EE1CD06ED8_.wvu.FilterData" hidden="1" oldHidden="1">
    <formula>'SISTEMAS ESPECIAIS'!$A$2:$H$32</formula>
    <oldFormula>'SISTEMAS ESPECIAIS'!$A$2:$H$32</oldFormula>
  </rdn>
  <rdn rId="0" localSheetId="10" customView="1" name="Z_17A4E753_33F2_4577_AD00_66EE1CD06ED8_.wvu.FilterData" hidden="1" oldHidden="1">
    <formula>SONORIZAÇÃO!$A$2:$H$11</formula>
    <oldFormula>SONORIZAÇÃO!$A$2:$H$11</oldFormula>
  </rdn>
  <rdn rId="0" localSheetId="11" customView="1" name="Z_17A4E753_33F2_4577_AD00_66EE1CD06ED8_.wvu.PrintArea" hidden="1" oldHidden="1">
    <formula>'GASES MEDICINAIS'!$A$1:$H$218</formula>
    <oldFormula>'GASES MEDICINAIS'!$A$1:$H$218</oldFormula>
  </rdn>
  <rdn rId="0" localSheetId="11" customView="1" name="Z_17A4E753_33F2_4577_AD00_66EE1CD06ED8_.wvu.PrintTitles" hidden="1" oldHidden="1">
    <formula>'GASES MEDICINAIS'!$1:$2</formula>
    <oldFormula>'GASES MEDICINAIS'!$1:$2</oldFormula>
  </rdn>
  <rdn rId="0" localSheetId="12" customView="1" name="Z_17A4E753_33F2_4577_AD00_66EE1CD06ED8_.wvu.PrintArea" hidden="1" oldHidden="1">
    <formula>CLIMATIZAÇÃO!$A$1:$G$186</formula>
    <oldFormula>CLIMATIZAÇÃO!$A$1:$G$186</oldFormula>
  </rdn>
  <rdn rId="0" localSheetId="12" customView="1" name="Z_17A4E753_33F2_4577_AD00_66EE1CD06ED8_.wvu.FilterData" hidden="1" oldHidden="1">
    <formula>CLIMATIZAÇÃO!$A$2:$G$186</formula>
    <oldFormula>CLIMATIZAÇÃO!$A$2:$G$186</oldFormula>
  </rdn>
  <rdn rId="0" localSheetId="13" customView="1" name="Z_17A4E753_33F2_4577_AD00_66EE1CD06ED8_.wvu.PrintArea" hidden="1" oldHidden="1">
    <formula>'BDI equipamentos'!$A$1:$I$43</formula>
    <oldFormula>'BDI equipamentos'!$A$1:$I$43</oldFormula>
  </rdn>
  <rdn rId="0" localSheetId="13" customView="1" name="Z_17A4E753_33F2_4577_AD00_66EE1CD06ED8_.wvu.Rows" hidden="1" oldHidden="1">
    <formula>'BDI equipamentos'!$35:$40</formula>
    <oldFormula>'BDI equipamentos'!$35:$40</oldFormula>
  </rdn>
  <rdn rId="0" localSheetId="14" customView="1" name="Z_17A4E753_33F2_4577_AD00_66EE1CD06ED8_.wvu.PrintArea" hidden="1" oldHidden="1">
    <formula>'BDI serviços'!$A$1:$I$43</formula>
    <oldFormula>'BDI serviços'!$A$1:$I$43</oldFormula>
  </rdn>
  <rdn rId="0" localSheetId="14" customView="1" name="Z_17A4E753_33F2_4577_AD00_66EE1CD06ED8_.wvu.Rows" hidden="1" oldHidden="1">
    <formula>'BDI serviços'!$35:$39</formula>
    <oldFormula>'BDI serviços'!$35:$39</oldFormula>
  </rdn>
  <rcv guid="{17A4E753-33F2-4577-AD00-66EE1CD06ED8}"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2" sId="1">
    <oc r="C98" t="inlineStr">
      <is>
        <t>COMPOSIÇÃO</t>
      </is>
    </oc>
    <nc r="C98" t="inlineStr">
      <is>
        <t>COTAÇÃO</t>
      </is>
    </nc>
  </rcc>
  <rcc rId="123" sId="1">
    <oc r="C99" t="inlineStr">
      <is>
        <t>COMPOSIÇÃO</t>
      </is>
    </oc>
    <nc r="C99" t="inlineStr">
      <is>
        <t>COTAÇÃO</t>
      </is>
    </nc>
  </rcc>
  <rcc rId="124" sId="1">
    <oc r="B98" t="inlineStr">
      <is>
        <t xml:space="preserve">RG710005 </t>
      </is>
    </oc>
    <nc r="B98"/>
  </rcc>
  <rcc rId="125" sId="1">
    <oc r="B99" t="inlineStr">
      <is>
        <t xml:space="preserve">RG710006 </t>
      </is>
    </oc>
    <nc r="B99"/>
  </rcc>
  <rcc rId="126" sId="1">
    <oc r="D100" t="inlineStr">
      <is>
        <t>RODAPÉ EM PORCELANATO TÉCNICO PORTOBELLO(ou equivalente) H=10CM ACABAMENTO, ASSENTADO COM ARGAMASSA COLANTE PARA PORCELANATO, INCLUSO REJUNTAMENTO, JUNTAS 2MM</t>
      </is>
    </oc>
    <nc r="D100" t="inlineStr">
      <is>
        <t>RODAPÉ EM PORCELANATO TÉCNICO  H=10CM ACABAMENTO, ASSENTADO COM ARGAMASSA COLANTE PARA PORCELANATO, INCLUSO REJUNTAMENTO, JUNTAS 2MM</t>
      </is>
    </nc>
  </rcc>
  <rcc rId="127" sId="1">
    <oc r="D98" t="inlineStr">
      <is>
        <t>MANTA VINÍLICA FADEMAC (ou equivalente) IQ TORO SC REF. 3093100 E 3093107 (PISO CONDUTIVO) - FORNECIMENTO E INSTALAÇÃO</t>
      </is>
    </oc>
    <nc r="D98" t="inlineStr">
      <is>
        <t>MANTA VINÍLICA PARA CENTRO CIRURGICO (PISO CONDUTIVO)  IQ TORO SC REF. 3093100 E 3093107  - FORNECIMENTO E INSTALAÇÃO</t>
      </is>
    </nc>
  </rcc>
  <rcc rId="128" sId="1">
    <nc r="D99" t="inlineStr">
      <is>
        <t>RODAPÉ EM MANTA VINÍLICA PARA CENTRO CIRURGICO (PISO CONDUTIVO)IQ TORO SC REF. 3093100 E 3093107  - FORNECIMENTO E INSTALAÇÃO</t>
      </is>
    </nc>
  </rcc>
  <rcc rId="129" sId="1">
    <oc r="D99" t="inlineStr">
      <is>
        <t>RODAPÉ EM MANTA VINÍLICA FADEMAC (ou equivalente) IQ TORO SC REF. 3093100 E 3093107 (PISO CONDUTIVO) - FORNECIMENTO E INSTALAÇÃO</t>
      </is>
    </oc>
    <nc r="D99" t="inlineStr">
      <is>
        <t>RODAPÉ EM MANTA VINÍLICA PARA CENTRO CIRURGICO (PISO CONDUTIVO) IQ TORO SC REF. 3093100 E 3093107  - FORNECIMENTO E INSTALAÇÃO</t>
      </is>
    </nc>
  </rcc>
  <rfmt sheetId="3" s="1" sqref="D129" start="0" length="0">
    <dxf>
      <font>
        <sz val="8"/>
        <color auto="1"/>
        <name val="Arial"/>
        <scheme val="none"/>
      </font>
      <fill>
        <patternFill patternType="solid">
          <bgColor rgb="FFD6D6D6"/>
        </patternFill>
      </fill>
      <alignment horizontal="left" vertical="top" readingOrder="0"/>
      <border outline="0">
        <left style="thin">
          <color rgb="FFCCCCCC"/>
        </left>
        <right style="thin">
          <color rgb="FFCCCCCC"/>
        </right>
        <top style="thin">
          <color rgb="FFCCCCCC"/>
        </top>
        <bottom style="thin">
          <color rgb="FFCCCCCC"/>
        </bottom>
      </border>
    </dxf>
  </rfmt>
  <rfmt sheetId="3" s="1" sqref="C129" start="0" length="0">
    <dxf>
      <font>
        <sz val="8"/>
        <color auto="1"/>
        <name val="Arial"/>
        <scheme val="none"/>
      </font>
      <numFmt numFmtId="0" formatCode="General"/>
      <fill>
        <patternFill patternType="solid">
          <bgColor rgb="FFD6D6D6"/>
        </patternFill>
      </fill>
      <alignment horizontal="right" vertical="top" wrapText="1" readingOrder="0"/>
      <border outline="0">
        <left style="thin">
          <color rgb="FFCCCCCC"/>
        </left>
        <right style="thin">
          <color rgb="FFCCCCCC"/>
        </right>
        <top style="thin">
          <color rgb="FFCCCCCC"/>
        </top>
        <bottom style="thin">
          <color rgb="FFCCCCCC"/>
        </bottom>
      </border>
    </dxf>
  </rfmt>
  <rcc rId="130" sId="3">
    <nc r="C129" t="inlineStr">
      <is>
        <t xml:space="preserve"> 88264 /SINAPI</t>
      </is>
    </nc>
  </rcc>
  <rcc rId="131" sId="3">
    <nc r="I129">
      <f>H129/15.86</f>
    </nc>
  </rcc>
  <rcc rId="132" sId="3" numFmtId="4">
    <oc r="F129">
      <v>1788</v>
    </oc>
    <nc r="F129">
      <v>1445.281210592686</v>
    </nc>
  </rcc>
  <rcc rId="133" sId="3" numFmtId="4">
    <oc r="G129">
      <v>12.82</v>
    </oc>
    <nc r="G129">
      <v>15.86</v>
    </nc>
  </rcc>
  <rcc rId="134" sId="3" odxf="1" s="1" dxf="1">
    <oc r="C129" t="inlineStr">
      <is>
        <t>COTAÇÃO</t>
      </is>
    </oc>
    <nc r="C129" t="inlineStr">
      <is>
        <t xml:space="preserve"> 88264 /SINAPI</t>
      </is>
    </nc>
    <ndxf>
      <font>
        <sz val="8"/>
        <color auto="1"/>
        <name val="Arial"/>
        <scheme val="none"/>
      </font>
      <numFmt numFmtId="1" formatCode="0"/>
      <fill>
        <patternFill patternType="none">
          <bgColor indexed="65"/>
        </patternFill>
      </fill>
      <alignment horizontal="center" vertical="center" wrapText="0" readingOrder="0"/>
      <border outline="0">
        <left style="thin">
          <color indexed="64"/>
        </left>
        <right style="thin">
          <color indexed="64"/>
        </right>
        <top style="thin">
          <color indexed="64"/>
        </top>
        <bottom style="thin">
          <color indexed="64"/>
        </bottom>
      </border>
    </ndxf>
  </rcc>
  <rcc rId="135" sId="3" odxf="1" s="1" dxf="1">
    <oc r="D129" t="inlineStr">
      <is>
        <t>ELETRICISTA</t>
      </is>
    </oc>
    <nc r="D129" t="inlineStr">
      <is>
        <t>ELETRICISTA COM ENCARGOS COMPLEMENTARES</t>
      </is>
    </nc>
    <ndxf>
      <font>
        <sz val="8"/>
        <color auto="1"/>
        <name val="Arial"/>
        <scheme val="none"/>
      </font>
      <fill>
        <patternFill patternType="none">
          <bgColor indexed="65"/>
        </patternFill>
      </fill>
      <alignment horizontal="general" vertical="center" readingOrder="0"/>
      <border outline="0">
        <left style="thin">
          <color indexed="64"/>
        </left>
        <right style="thin">
          <color indexed="64"/>
        </right>
        <top style="thin">
          <color indexed="64"/>
        </top>
        <bottom style="thin">
          <color indexed="64"/>
        </bottom>
      </border>
    </ndxf>
  </rcc>
  <rcc rId="136" sId="3">
    <nc r="I130">
      <f>H130/12.16</f>
    </nc>
  </rcc>
  <rcc rId="137" sId="3" numFmtId="4">
    <oc r="F130">
      <v>1788</v>
    </oc>
    <nc r="F130">
      <v>1418.9309210526317</v>
    </nc>
  </rcc>
  <rcc rId="138" sId="3" numFmtId="4">
    <oc r="G130">
      <v>9.65</v>
    </oc>
    <nc r="G130">
      <v>12.16</v>
    </nc>
  </rcc>
  <rfmt sheetId="3" s="1" sqref="D130" start="0" length="0">
    <dxf>
      <font>
        <sz val="8"/>
        <color auto="1"/>
        <name val="Arial"/>
        <scheme val="none"/>
      </font>
      <fill>
        <patternFill patternType="solid">
          <bgColor rgb="FFDFF0D8"/>
        </patternFill>
      </fill>
      <alignment horizontal="left" vertical="top" readingOrder="0"/>
      <border outline="0">
        <left style="thin">
          <color rgb="FFCCCCCC"/>
        </left>
        <right style="thin">
          <color rgb="FFCCCCCC"/>
        </right>
        <top style="thin">
          <color rgb="FFCCCCCC"/>
        </top>
        <bottom style="thin">
          <color rgb="FFCCCCCC"/>
        </bottom>
      </border>
    </dxf>
  </rfmt>
  <rcc rId="139" sId="3">
    <oc r="C130" t="inlineStr">
      <is>
        <t>COTAÇÃO</t>
      </is>
    </oc>
    <nc r="C130" t="inlineStr">
      <is>
        <t>88243/SINAPI</t>
      </is>
    </nc>
  </rcc>
  <rcc rId="140" sId="3" odxf="1" s="1" dxf="1">
    <oc r="D130" t="inlineStr">
      <is>
        <t>AJUDANTE DE ELETRICISTA</t>
      </is>
    </oc>
    <nc r="D130" t="inlineStr">
      <is>
        <t>AJUDANTE ESPECIALIZADO COM ENCARGOS COMPLEMENTARES</t>
      </is>
    </nc>
    <ndxf>
      <font>
        <sz val="8"/>
        <color auto="1"/>
        <name val="Arial"/>
        <scheme val="none"/>
      </font>
      <fill>
        <patternFill patternType="none">
          <bgColor indexed="65"/>
        </patternFill>
      </fill>
      <alignment horizontal="general" vertical="center" readingOrder="0"/>
      <border outline="0">
        <left style="thin">
          <color indexed="64"/>
        </left>
        <right style="thin">
          <color indexed="64"/>
        </right>
        <top style="thin">
          <color indexed="64"/>
        </top>
        <bottom style="thin">
          <color indexed="64"/>
        </bottom>
      </border>
    </ndxf>
  </rcc>
  <rdn rId="0" localSheetId="1" customView="1" name="Z_1D8CB36E_9B6A_4B9B_B1E2_DCA77B5E31B1_.wvu.PrintArea" hidden="1" oldHidden="1">
    <formula>Planilha!$A$1:$J$259</formula>
  </rdn>
  <rdn rId="0" localSheetId="1" customView="1" name="Z_1D8CB36E_9B6A_4B9B_B1E2_DCA77B5E31B1_.wvu.FilterData" hidden="1" oldHidden="1">
    <formula>Planilha!$A$8:$J$255</formula>
  </rdn>
  <rdn rId="0" localSheetId="2" customView="1" name="Z_1D8CB36E_9B6A_4B9B_B1E2_DCA77B5E31B1_.wvu.PrintArea" hidden="1" oldHidden="1">
    <formula>CRONOGRAMA!$B$1:$T$76</formula>
  </rdn>
  <rdn rId="0" localSheetId="2" customView="1" name="Z_1D8CB36E_9B6A_4B9B_B1E2_DCA77B5E31B1_.wvu.PrintTitles" hidden="1" oldHidden="1">
    <formula>CRONOGRAMA!$A:$D</formula>
  </rdn>
  <rdn rId="0" localSheetId="2" customView="1" name="Z_1D8CB36E_9B6A_4B9B_B1E2_DCA77B5E31B1_.wvu.Cols" hidden="1" oldHidden="1">
    <formula>CRONOGRAMA!$A:$A,CRONOGRAMA!$E:$E,CRONOGRAMA!$W:$W</formula>
  </rdn>
  <rdn rId="0" localSheetId="3" customView="1" name="Z_1D8CB36E_9B6A_4B9B_B1E2_DCA77B5E31B1_.wvu.PrintArea" hidden="1" oldHidden="1">
    <formula>'Lista de instalação elétrica'!$A$1:$H$131</formula>
  </rdn>
  <rdn rId="0" localSheetId="3" customView="1" name="Z_1D8CB36E_9B6A_4B9B_B1E2_DCA77B5E31B1_.wvu.FilterData" hidden="1" oldHidden="1">
    <formula>'Lista de instalação elétrica'!$A$2:$H$131</formula>
  </rdn>
  <rdn rId="0" localSheetId="4" customView="1" name="Z_1D8CB36E_9B6A_4B9B_B1E2_DCA77B5E31B1_.wvu.PrintArea" hidden="1" oldHidden="1">
    <formula>SPDA!$A$1:$H$14</formula>
  </rdn>
  <rdn rId="0" localSheetId="4" customView="1" name="Z_1D8CB36E_9B6A_4B9B_B1E2_DCA77B5E31B1_.wvu.FilterData" hidden="1" oldHidden="1">
    <formula>SPDA!$A$2:$H$14</formula>
  </rdn>
  <rdn rId="0" localSheetId="5" customView="1" name="Z_1D8CB36E_9B6A_4B9B_B1E2_DCA77B5E31B1_.wvu.PrintArea" hidden="1" oldHidden="1">
    <formula>Hidráulica!$A$1:$H$103</formula>
  </rdn>
  <rdn rId="0" localSheetId="5" customView="1" name="Z_1D8CB36E_9B6A_4B9B_B1E2_DCA77B5E31B1_.wvu.FilterData" hidden="1" oldHidden="1">
    <formula>Hidráulica!$A$2:$H$103</formula>
  </rdn>
  <rdn rId="0" localSheetId="6" customView="1" name="Z_1D8CB36E_9B6A_4B9B_B1E2_DCA77B5E31B1_.wvu.FilterData" hidden="1" oldHidden="1">
    <formula>Esgoto!$A$2:$H$51</formula>
  </rdn>
  <rdn rId="0" localSheetId="7" customView="1" name="Z_1D8CB36E_9B6A_4B9B_B1E2_DCA77B5E31B1_.wvu.PrintArea" hidden="1" oldHidden="1">
    <formula>'Combate a Incêndio'!$A$1:$H$26</formula>
  </rdn>
  <rdn rId="0" localSheetId="7" customView="1" name="Z_1D8CB36E_9B6A_4B9B_B1E2_DCA77B5E31B1_.wvu.FilterData" hidden="1" oldHidden="1">
    <formula>'Combate a Incêndio'!$A$2:$H$26</formula>
  </rdn>
  <rdn rId="0" localSheetId="8" customView="1" name="Z_1D8CB36E_9B6A_4B9B_B1E2_DCA77B5E31B1_.wvu.FilterData" hidden="1" oldHidden="1">
    <formula>' IT médico'!$A$2:$G$11</formula>
  </rdn>
  <rdn rId="0" localSheetId="9" customView="1" name="Z_1D8CB36E_9B6A_4B9B_B1E2_DCA77B5E31B1_.wvu.FilterData" hidden="1" oldHidden="1">
    <formula>'SISTEMAS ESPECIAIS'!$A$2:$H$32</formula>
  </rdn>
  <rdn rId="0" localSheetId="10" customView="1" name="Z_1D8CB36E_9B6A_4B9B_B1E2_DCA77B5E31B1_.wvu.FilterData" hidden="1" oldHidden="1">
    <formula>SONORIZAÇÃO!$A$2:$H$11</formula>
  </rdn>
  <rdn rId="0" localSheetId="11" customView="1" name="Z_1D8CB36E_9B6A_4B9B_B1E2_DCA77B5E31B1_.wvu.PrintArea" hidden="1" oldHidden="1">
    <formula>'GASES MEDICINAIS'!$A$1:$H$218</formula>
  </rdn>
  <rdn rId="0" localSheetId="11" customView="1" name="Z_1D8CB36E_9B6A_4B9B_B1E2_DCA77B5E31B1_.wvu.PrintTitles" hidden="1" oldHidden="1">
    <formula>'GASES MEDICINAIS'!$1:$2</formula>
  </rdn>
  <rdn rId="0" localSheetId="12" customView="1" name="Z_1D8CB36E_9B6A_4B9B_B1E2_DCA77B5E31B1_.wvu.PrintArea" hidden="1" oldHidden="1">
    <formula>CLIMATIZAÇÃO!$A$1:$G$186</formula>
  </rdn>
  <rdn rId="0" localSheetId="12" customView="1" name="Z_1D8CB36E_9B6A_4B9B_B1E2_DCA77B5E31B1_.wvu.FilterData" hidden="1" oldHidden="1">
    <formula>CLIMATIZAÇÃO!$A$2:$G$186</formula>
  </rdn>
  <rdn rId="0" localSheetId="13" customView="1" name="Z_1D8CB36E_9B6A_4B9B_B1E2_DCA77B5E31B1_.wvu.PrintArea" hidden="1" oldHidden="1">
    <formula>'BDI equipamentos'!$A$1:$I$43</formula>
  </rdn>
  <rdn rId="0" localSheetId="13" customView="1" name="Z_1D8CB36E_9B6A_4B9B_B1E2_DCA77B5E31B1_.wvu.Rows" hidden="1" oldHidden="1">
    <formula>'BDI equipamentos'!$35:$40</formula>
  </rdn>
  <rdn rId="0" localSheetId="14" customView="1" name="Z_1D8CB36E_9B6A_4B9B_B1E2_DCA77B5E31B1_.wvu.PrintArea" hidden="1" oldHidden="1">
    <formula>'BDI serviços'!$A$1:$I$43</formula>
  </rdn>
  <rdn rId="0" localSheetId="14" customView="1" name="Z_1D8CB36E_9B6A_4B9B_B1E2_DCA77B5E31B1_.wvu.Rows" hidden="1" oldHidden="1">
    <formula>'BDI serviços'!$35:$39</formula>
  </rdn>
  <rcv guid="{1D8CB36E-9B6A-4B9B-B1E2-DCA77B5E31B1}"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 sId="2">
    <oc r="R73">
      <f>SUM(R6:R72)</f>
    </oc>
    <nc r="R73">
      <f>SUM(R6:R72)+0.01</f>
    </nc>
  </rcc>
  <rcc rId="167" sId="2">
    <oc r="Q75">
      <f>Q73+P75</f>
    </oc>
    <nc r="Q75">
      <f>Q73+P75+0.01</f>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4" Type="http://schemas.openxmlformats.org/officeDocument/2006/relationships/printerSettings" Target="../printerSettings/printerSettings4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4" Type="http://schemas.openxmlformats.org/officeDocument/2006/relationships/printerSettings" Target="../printerSettings/printerSettings45.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printerSettings" Target="../printerSettings/printerSettings4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4" Type="http://schemas.openxmlformats.org/officeDocument/2006/relationships/printerSettings" Target="../printerSettings/printerSettings5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4" Type="http://schemas.openxmlformats.org/officeDocument/2006/relationships/printerSettings" Target="../printerSettings/printerSettings5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4" Type="http://schemas.openxmlformats.org/officeDocument/2006/relationships/printerSettings" Target="../printerSettings/printerSettings3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60"/>
  <sheetViews>
    <sheetView showGridLines="0" view="pageBreakPreview" topLeftCell="A245" zoomScaleNormal="100" zoomScaleSheetLayoutView="100" workbookViewId="0">
      <selection activeCell="J254" sqref="J254"/>
    </sheetView>
  </sheetViews>
  <sheetFormatPr defaultRowHeight="15"/>
  <cols>
    <col min="1" max="1" width="9.140625" style="191" customWidth="1"/>
    <col min="2" max="2" width="11.42578125" style="189" customWidth="1"/>
    <col min="3" max="3" width="12.85546875" style="189" customWidth="1"/>
    <col min="4" max="4" width="65.42578125" style="261" customWidth="1"/>
    <col min="5" max="5" width="6.28515625" style="189" customWidth="1"/>
    <col min="6" max="6" width="9.140625" style="204" customWidth="1"/>
    <col min="7" max="7" width="10.85546875" style="204" customWidth="1"/>
    <col min="8" max="9" width="10.42578125" style="204" customWidth="1"/>
    <col min="10" max="10" width="13.28515625" style="191" customWidth="1"/>
    <col min="11" max="16384" width="9.140625" style="191"/>
  </cols>
  <sheetData>
    <row r="1" spans="1:12">
      <c r="B1" s="394" t="s">
        <v>0</v>
      </c>
      <c r="C1" s="394"/>
      <c r="D1" s="394"/>
      <c r="E1" s="394"/>
      <c r="F1" s="394"/>
      <c r="G1" s="394"/>
      <c r="H1" s="394"/>
      <c r="I1" s="394"/>
      <c r="J1" s="394"/>
    </row>
    <row r="2" spans="1:12">
      <c r="B2" s="395" t="s">
        <v>140</v>
      </c>
      <c r="C2" s="395"/>
      <c r="D2" s="395"/>
      <c r="E2" s="395"/>
      <c r="F2" s="395"/>
      <c r="G2" s="395"/>
      <c r="H2" s="395"/>
      <c r="I2" s="395"/>
      <c r="J2" s="395"/>
    </row>
    <row r="3" spans="1:12">
      <c r="B3" s="395" t="s">
        <v>141</v>
      </c>
      <c r="C3" s="395"/>
      <c r="D3" s="395"/>
      <c r="E3" s="395"/>
      <c r="F3" s="395"/>
      <c r="G3" s="395"/>
      <c r="H3" s="395"/>
      <c r="I3" s="395"/>
      <c r="J3" s="395"/>
    </row>
    <row r="4" spans="1:12">
      <c r="B4" s="353" t="s">
        <v>1322</v>
      </c>
      <c r="C4" s="307">
        <f>2287.52+279.6</f>
        <v>2567.12</v>
      </c>
      <c r="D4" s="193"/>
      <c r="E4" s="190"/>
      <c r="F4" s="194"/>
      <c r="G4" s="194"/>
      <c r="H4" s="194"/>
      <c r="I4" s="194"/>
      <c r="J4" s="192"/>
    </row>
    <row r="5" spans="1:12" ht="48.75" customHeight="1">
      <c r="A5" s="342"/>
      <c r="B5" s="352" t="s">
        <v>1147</v>
      </c>
      <c r="C5" s="190"/>
      <c r="D5" s="193"/>
      <c r="E5" s="190"/>
      <c r="F5" s="194"/>
      <c r="G5" s="195"/>
      <c r="H5" s="195"/>
      <c r="I5" s="195"/>
      <c r="J5" s="193"/>
    </row>
    <row r="8" spans="1:12" s="189" customFormat="1" ht="22.5">
      <c r="A8" s="187" t="s">
        <v>267</v>
      </c>
      <c r="B8" s="187" t="s">
        <v>1</v>
      </c>
      <c r="C8" s="187" t="s">
        <v>1321</v>
      </c>
      <c r="D8" s="187" t="s">
        <v>2</v>
      </c>
      <c r="E8" s="187" t="s">
        <v>3</v>
      </c>
      <c r="F8" s="188" t="s">
        <v>4</v>
      </c>
      <c r="G8" s="188" t="s">
        <v>5</v>
      </c>
      <c r="H8" s="188" t="s">
        <v>6</v>
      </c>
      <c r="I8" s="188" t="s">
        <v>7</v>
      </c>
      <c r="J8" s="188" t="s">
        <v>8</v>
      </c>
    </row>
    <row r="9" spans="1:12">
      <c r="A9" s="215">
        <v>1</v>
      </c>
      <c r="B9" s="196"/>
      <c r="C9" s="308"/>
      <c r="D9" s="197" t="s">
        <v>9</v>
      </c>
      <c r="E9" s="331"/>
      <c r="F9" s="198"/>
      <c r="G9" s="198"/>
      <c r="H9" s="198"/>
      <c r="I9" s="198"/>
      <c r="J9" s="198">
        <f>SUM(J10:J24)</f>
        <v>393196.67000000004</v>
      </c>
    </row>
    <row r="10" spans="1:12">
      <c r="A10" s="199" t="s">
        <v>1157</v>
      </c>
      <c r="B10" s="200" t="s">
        <v>185</v>
      </c>
      <c r="C10" s="200" t="s">
        <v>47</v>
      </c>
      <c r="D10" s="201" t="s">
        <v>186</v>
      </c>
      <c r="E10" s="200" t="s">
        <v>1545</v>
      </c>
      <c r="F10" s="202" t="s">
        <v>187</v>
      </c>
      <c r="G10" s="202">
        <v>271.05</v>
      </c>
      <c r="H10" s="202">
        <v>39.369999999999997</v>
      </c>
      <c r="I10" s="202">
        <f>G10+H10</f>
        <v>310.42</v>
      </c>
      <c r="J10" s="203">
        <f t="shared" ref="J10" si="0">ROUND(F10*I10,2)</f>
        <v>4190.67</v>
      </c>
    </row>
    <row r="11" spans="1:12" ht="45">
      <c r="A11" s="199" t="s">
        <v>1158</v>
      </c>
      <c r="B11" s="200" t="s">
        <v>188</v>
      </c>
      <c r="C11" s="200" t="s">
        <v>47</v>
      </c>
      <c r="D11" s="201" t="s">
        <v>2307</v>
      </c>
      <c r="E11" s="200" t="s">
        <v>12</v>
      </c>
      <c r="F11" s="202">
        <v>24</v>
      </c>
      <c r="G11" s="202">
        <v>500.64</v>
      </c>
      <c r="H11" s="202">
        <v>0</v>
      </c>
      <c r="I11" s="202">
        <f t="shared" ref="I11:I17" si="1">G11+H11</f>
        <v>500.64</v>
      </c>
      <c r="J11" s="203">
        <f>ROUND(F11*I11,2)</f>
        <v>12015.36</v>
      </c>
    </row>
    <row r="12" spans="1:12" ht="22.5">
      <c r="A12" s="199" t="s">
        <v>1159</v>
      </c>
      <c r="B12" s="200" t="s">
        <v>189</v>
      </c>
      <c r="C12" s="200" t="s">
        <v>47</v>
      </c>
      <c r="D12" s="201" t="s">
        <v>190</v>
      </c>
      <c r="E12" s="200" t="s">
        <v>1545</v>
      </c>
      <c r="F12" s="202" t="s">
        <v>191</v>
      </c>
      <c r="G12" s="202">
        <v>15.259999999999998</v>
      </c>
      <c r="H12" s="202">
        <v>28.29</v>
      </c>
      <c r="I12" s="202">
        <f t="shared" si="1"/>
        <v>43.55</v>
      </c>
      <c r="J12" s="203">
        <f>ROUND(F12*I12,2)</f>
        <v>4180.8</v>
      </c>
    </row>
    <row r="13" spans="1:12">
      <c r="A13" s="199" t="s">
        <v>1160</v>
      </c>
      <c r="B13" s="200"/>
      <c r="C13" s="200"/>
      <c r="D13" s="205" t="s">
        <v>192</v>
      </c>
      <c r="E13" s="200"/>
      <c r="F13" s="202"/>
      <c r="G13" s="202"/>
      <c r="H13" s="202"/>
      <c r="I13" s="202"/>
      <c r="J13" s="203"/>
    </row>
    <row r="14" spans="1:12">
      <c r="A14" s="199" t="s">
        <v>1161</v>
      </c>
      <c r="B14" s="200" t="s">
        <v>193</v>
      </c>
      <c r="C14" s="200" t="s">
        <v>47</v>
      </c>
      <c r="D14" s="201" t="s">
        <v>194</v>
      </c>
      <c r="E14" s="200" t="s">
        <v>10</v>
      </c>
      <c r="F14" s="202">
        <v>1320</v>
      </c>
      <c r="G14" s="202">
        <v>0.37999999999999545</v>
      </c>
      <c r="H14" s="202">
        <v>81.7</v>
      </c>
      <c r="I14" s="202">
        <f t="shared" si="1"/>
        <v>82.08</v>
      </c>
      <c r="J14" s="203">
        <f t="shared" ref="J14:J18" si="2">ROUND(F14*I14,2)</f>
        <v>108345.60000000001</v>
      </c>
      <c r="K14" s="191">
        <f>330/12</f>
        <v>27.5</v>
      </c>
      <c r="L14" s="191">
        <f>G14/I14</f>
        <v>4.6296296296295747E-3</v>
      </c>
    </row>
    <row r="15" spans="1:12">
      <c r="A15" s="199" t="s">
        <v>1162</v>
      </c>
      <c r="B15" s="200" t="s">
        <v>195</v>
      </c>
      <c r="C15" s="200" t="s">
        <v>47</v>
      </c>
      <c r="D15" s="201" t="s">
        <v>196</v>
      </c>
      <c r="E15" s="200" t="s">
        <v>10</v>
      </c>
      <c r="F15" s="202" t="s">
        <v>197</v>
      </c>
      <c r="G15" s="202">
        <v>1.740000000000002</v>
      </c>
      <c r="H15" s="202">
        <v>28.54</v>
      </c>
      <c r="I15" s="202">
        <f t="shared" si="1"/>
        <v>30.28</v>
      </c>
      <c r="J15" s="203">
        <f t="shared" si="2"/>
        <v>79939.199999999997</v>
      </c>
      <c r="L15" s="191">
        <f t="shared" ref="L15:L17" si="3">G15/I15</f>
        <v>5.746367239101724E-2</v>
      </c>
    </row>
    <row r="16" spans="1:12">
      <c r="A16" s="199" t="s">
        <v>1163</v>
      </c>
      <c r="B16" s="200" t="s">
        <v>198</v>
      </c>
      <c r="C16" s="200" t="s">
        <v>47</v>
      </c>
      <c r="D16" s="201" t="s">
        <v>199</v>
      </c>
      <c r="E16" s="200" t="s">
        <v>10</v>
      </c>
      <c r="F16" s="202" t="s">
        <v>200</v>
      </c>
      <c r="G16" s="202">
        <v>1.6999999999999993</v>
      </c>
      <c r="H16" s="202">
        <v>11.25</v>
      </c>
      <c r="I16" s="202">
        <f t="shared" si="1"/>
        <v>12.95</v>
      </c>
      <c r="J16" s="203">
        <f t="shared" si="2"/>
        <v>55944</v>
      </c>
      <c r="L16" s="191">
        <f t="shared" si="3"/>
        <v>0.13127413127413123</v>
      </c>
    </row>
    <row r="17" spans="1:12">
      <c r="A17" s="199" t="s">
        <v>1164</v>
      </c>
      <c r="B17" s="206" t="s">
        <v>201</v>
      </c>
      <c r="C17" s="206" t="s">
        <v>47</v>
      </c>
      <c r="D17" s="201" t="s">
        <v>202</v>
      </c>
      <c r="E17" s="200" t="s">
        <v>10</v>
      </c>
      <c r="F17" s="207" t="s">
        <v>197</v>
      </c>
      <c r="G17" s="202">
        <v>1.7400000000000002</v>
      </c>
      <c r="H17" s="202">
        <v>13.94</v>
      </c>
      <c r="I17" s="202">
        <f t="shared" si="1"/>
        <v>15.68</v>
      </c>
      <c r="J17" s="203">
        <f t="shared" si="2"/>
        <v>41395.199999999997</v>
      </c>
      <c r="K17" s="191">
        <f>F17/12</f>
        <v>220</v>
      </c>
      <c r="L17" s="191">
        <f t="shared" si="3"/>
        <v>0.11096938775510205</v>
      </c>
    </row>
    <row r="18" spans="1:12">
      <c r="A18" s="199" t="s">
        <v>1165</v>
      </c>
      <c r="B18" s="206"/>
      <c r="C18" s="306" t="s">
        <v>2308</v>
      </c>
      <c r="D18" s="208" t="s">
        <v>2309</v>
      </c>
      <c r="E18" s="200" t="s">
        <v>12</v>
      </c>
      <c r="F18" s="207">
        <v>12</v>
      </c>
      <c r="G18" s="202"/>
      <c r="H18" s="202">
        <v>3296.52</v>
      </c>
      <c r="I18" s="202">
        <f>G18+H18</f>
        <v>3296.52</v>
      </c>
      <c r="J18" s="203">
        <f t="shared" si="2"/>
        <v>39558.239999999998</v>
      </c>
    </row>
    <row r="19" spans="1:12">
      <c r="A19" s="201" t="s">
        <v>1166</v>
      </c>
      <c r="B19" s="206"/>
      <c r="C19" s="306"/>
      <c r="D19" s="209" t="s">
        <v>182</v>
      </c>
      <c r="E19" s="320"/>
      <c r="F19" s="210"/>
      <c r="G19" s="202"/>
      <c r="H19" s="202"/>
      <c r="I19" s="211"/>
      <c r="J19" s="212"/>
    </row>
    <row r="20" spans="1:12">
      <c r="A20" s="199" t="s">
        <v>1167</v>
      </c>
      <c r="B20" s="200" t="s">
        <v>203</v>
      </c>
      <c r="C20" s="200" t="s">
        <v>47</v>
      </c>
      <c r="D20" s="201" t="s">
        <v>204</v>
      </c>
      <c r="E20" s="200" t="s">
        <v>13</v>
      </c>
      <c r="F20" s="213" t="s">
        <v>205</v>
      </c>
      <c r="G20" s="202">
        <v>0</v>
      </c>
      <c r="H20" s="202">
        <v>89.9</v>
      </c>
      <c r="I20" s="202">
        <f>G20+H20</f>
        <v>89.9</v>
      </c>
      <c r="J20" s="203">
        <f t="shared" ref="J20" si="4">ROUND(F20*I20,2)</f>
        <v>2517.1999999999998</v>
      </c>
    </row>
    <row r="21" spans="1:12">
      <c r="A21" s="201" t="s">
        <v>1168</v>
      </c>
      <c r="B21" s="206"/>
      <c r="C21" s="306"/>
      <c r="D21" s="209" t="s">
        <v>43</v>
      </c>
      <c r="E21" s="320"/>
      <c r="F21" s="210"/>
      <c r="G21" s="202"/>
      <c r="H21" s="202"/>
      <c r="I21" s="211"/>
      <c r="J21" s="212"/>
    </row>
    <row r="22" spans="1:12" ht="22.5">
      <c r="A22" s="201" t="s">
        <v>1169</v>
      </c>
      <c r="B22" s="206" t="s">
        <v>206</v>
      </c>
      <c r="C22" s="206" t="s">
        <v>47</v>
      </c>
      <c r="D22" s="201" t="s">
        <v>207</v>
      </c>
      <c r="E22" s="200" t="s">
        <v>10</v>
      </c>
      <c r="F22" s="207" t="s">
        <v>197</v>
      </c>
      <c r="G22" s="202">
        <v>0.41</v>
      </c>
      <c r="H22" s="202">
        <v>0</v>
      </c>
      <c r="I22" s="202">
        <f>G22+H22</f>
        <v>0.41</v>
      </c>
      <c r="J22" s="214">
        <f>ROUND(F22*I22,2)</f>
        <v>1082.4000000000001</v>
      </c>
    </row>
    <row r="23" spans="1:12" ht="33.75">
      <c r="A23" s="201" t="s">
        <v>1170</v>
      </c>
      <c r="B23" s="206" t="s">
        <v>208</v>
      </c>
      <c r="C23" s="206" t="s">
        <v>47</v>
      </c>
      <c r="D23" s="201" t="s">
        <v>209</v>
      </c>
      <c r="E23" s="200" t="s">
        <v>10</v>
      </c>
      <c r="F23" s="207" t="s">
        <v>197</v>
      </c>
      <c r="G23" s="202">
        <v>15.75</v>
      </c>
      <c r="H23" s="202">
        <v>0</v>
      </c>
      <c r="I23" s="202">
        <f>G23+H23</f>
        <v>15.75</v>
      </c>
      <c r="J23" s="214">
        <f>ROUND(F23*I23,2)</f>
        <v>41580</v>
      </c>
    </row>
    <row r="24" spans="1:12">
      <c r="A24" s="201" t="s">
        <v>1171</v>
      </c>
      <c r="B24" s="200" t="s">
        <v>210</v>
      </c>
      <c r="C24" s="200" t="s">
        <v>47</v>
      </c>
      <c r="D24" s="201" t="s">
        <v>211</v>
      </c>
      <c r="E24" s="200" t="s">
        <v>1545</v>
      </c>
      <c r="F24" s="202" t="s">
        <v>212</v>
      </c>
      <c r="G24" s="202">
        <v>4.1100000000000003</v>
      </c>
      <c r="H24" s="202">
        <v>3.09</v>
      </c>
      <c r="I24" s="202">
        <f>G24+H24</f>
        <v>7.2</v>
      </c>
      <c r="J24" s="214">
        <f>ROUND(F24*I24,2)</f>
        <v>2448</v>
      </c>
    </row>
    <row r="25" spans="1:12">
      <c r="A25" s="215">
        <v>2</v>
      </c>
      <c r="B25" s="196"/>
      <c r="C25" s="196"/>
      <c r="D25" s="393" t="s">
        <v>45</v>
      </c>
      <c r="E25" s="393"/>
      <c r="F25" s="393"/>
      <c r="G25" s="216"/>
      <c r="H25" s="216"/>
      <c r="I25" s="217"/>
      <c r="J25" s="198">
        <f>SUM(J26:J41)</f>
        <v>75381.239999999991</v>
      </c>
    </row>
    <row r="26" spans="1:12">
      <c r="A26" s="199" t="s">
        <v>1172</v>
      </c>
      <c r="B26" s="200" t="s">
        <v>46</v>
      </c>
      <c r="C26" s="200" t="s">
        <v>47</v>
      </c>
      <c r="D26" s="201" t="s">
        <v>48</v>
      </c>
      <c r="E26" s="200" t="s">
        <v>1546</v>
      </c>
      <c r="F26" s="202" t="s">
        <v>49</v>
      </c>
      <c r="G26" s="202">
        <v>0</v>
      </c>
      <c r="H26" s="202">
        <v>168.96</v>
      </c>
      <c r="I26" s="202">
        <f t="shared" ref="I26:I41" si="5">G26+H26</f>
        <v>168.96</v>
      </c>
      <c r="J26" s="214">
        <f t="shared" ref="J26:J41" si="6">ROUND(F26*I26,2)</f>
        <v>1774.08</v>
      </c>
    </row>
    <row r="27" spans="1:12">
      <c r="A27" s="199" t="s">
        <v>1173</v>
      </c>
      <c r="B27" s="200" t="s">
        <v>50</v>
      </c>
      <c r="C27" s="200" t="s">
        <v>47</v>
      </c>
      <c r="D27" s="201" t="s">
        <v>51</v>
      </c>
      <c r="E27" s="200" t="s">
        <v>1546</v>
      </c>
      <c r="F27" s="202" t="s">
        <v>52</v>
      </c>
      <c r="G27" s="202">
        <v>0</v>
      </c>
      <c r="H27" s="202">
        <v>168.96</v>
      </c>
      <c r="I27" s="202">
        <f t="shared" si="5"/>
        <v>168.96</v>
      </c>
      <c r="J27" s="214">
        <f t="shared" si="6"/>
        <v>5432.06</v>
      </c>
    </row>
    <row r="28" spans="1:12" ht="22.5">
      <c r="A28" s="199" t="s">
        <v>1174</v>
      </c>
      <c r="B28" s="200" t="s">
        <v>53</v>
      </c>
      <c r="C28" s="200" t="s">
        <v>47</v>
      </c>
      <c r="D28" s="201" t="s">
        <v>54</v>
      </c>
      <c r="E28" s="200" t="s">
        <v>1545</v>
      </c>
      <c r="F28" s="202" t="s">
        <v>56</v>
      </c>
      <c r="G28" s="202">
        <v>0</v>
      </c>
      <c r="H28" s="202">
        <v>4.5599999999999996</v>
      </c>
      <c r="I28" s="202">
        <f t="shared" si="5"/>
        <v>4.5599999999999996</v>
      </c>
      <c r="J28" s="214">
        <f t="shared" si="6"/>
        <v>136.80000000000001</v>
      </c>
    </row>
    <row r="29" spans="1:12">
      <c r="A29" s="199" t="s">
        <v>1175</v>
      </c>
      <c r="B29" s="200" t="s">
        <v>57</v>
      </c>
      <c r="C29" s="200" t="s">
        <v>47</v>
      </c>
      <c r="D29" s="201" t="s">
        <v>58</v>
      </c>
      <c r="E29" s="200" t="s">
        <v>1545</v>
      </c>
      <c r="F29" s="202" t="s">
        <v>59</v>
      </c>
      <c r="G29" s="202">
        <v>0</v>
      </c>
      <c r="H29" s="202">
        <v>29.57</v>
      </c>
      <c r="I29" s="202">
        <f t="shared" si="5"/>
        <v>29.57</v>
      </c>
      <c r="J29" s="214">
        <f t="shared" si="6"/>
        <v>615.05999999999995</v>
      </c>
    </row>
    <row r="30" spans="1:12">
      <c r="A30" s="199" t="s">
        <v>1176</v>
      </c>
      <c r="B30" s="200" t="s">
        <v>60</v>
      </c>
      <c r="C30" s="200" t="s">
        <v>47</v>
      </c>
      <c r="D30" s="201" t="s">
        <v>61</v>
      </c>
      <c r="E30" s="200" t="s">
        <v>13</v>
      </c>
      <c r="F30" s="202" t="s">
        <v>62</v>
      </c>
      <c r="G30" s="202">
        <v>0</v>
      </c>
      <c r="H30" s="202">
        <v>13.64</v>
      </c>
      <c r="I30" s="202">
        <f t="shared" si="5"/>
        <v>13.64</v>
      </c>
      <c r="J30" s="214">
        <f t="shared" si="6"/>
        <v>327.36</v>
      </c>
    </row>
    <row r="31" spans="1:12">
      <c r="A31" s="199" t="s">
        <v>1177</v>
      </c>
      <c r="B31" s="200" t="s">
        <v>63</v>
      </c>
      <c r="C31" s="200" t="s">
        <v>47</v>
      </c>
      <c r="D31" s="201" t="s">
        <v>64</v>
      </c>
      <c r="E31" s="200" t="s">
        <v>13</v>
      </c>
      <c r="F31" s="202" t="s">
        <v>65</v>
      </c>
      <c r="G31" s="202">
        <v>0</v>
      </c>
      <c r="H31" s="202">
        <v>7.85</v>
      </c>
      <c r="I31" s="202">
        <f t="shared" si="5"/>
        <v>7.85</v>
      </c>
      <c r="J31" s="214">
        <f t="shared" si="6"/>
        <v>94.2</v>
      </c>
    </row>
    <row r="32" spans="1:12">
      <c r="A32" s="199" t="s">
        <v>1178</v>
      </c>
      <c r="B32" s="200" t="s">
        <v>66</v>
      </c>
      <c r="C32" s="200" t="s">
        <v>47</v>
      </c>
      <c r="D32" s="201" t="s">
        <v>67</v>
      </c>
      <c r="E32" s="200" t="s">
        <v>1545</v>
      </c>
      <c r="F32" s="202" t="s">
        <v>68</v>
      </c>
      <c r="G32" s="202">
        <v>0</v>
      </c>
      <c r="H32" s="202">
        <v>11.16</v>
      </c>
      <c r="I32" s="202">
        <f t="shared" si="5"/>
        <v>11.16</v>
      </c>
      <c r="J32" s="214">
        <f t="shared" si="6"/>
        <v>3732.57</v>
      </c>
    </row>
    <row r="33" spans="1:10">
      <c r="A33" s="199" t="s">
        <v>1179</v>
      </c>
      <c r="B33" s="200" t="s">
        <v>69</v>
      </c>
      <c r="C33" s="200" t="s">
        <v>47</v>
      </c>
      <c r="D33" s="201" t="s">
        <v>70</v>
      </c>
      <c r="E33" s="200" t="s">
        <v>21</v>
      </c>
      <c r="F33" s="202" t="s">
        <v>71</v>
      </c>
      <c r="G33" s="202">
        <v>0</v>
      </c>
      <c r="H33" s="202">
        <v>8.56</v>
      </c>
      <c r="I33" s="202">
        <f t="shared" si="5"/>
        <v>8.56</v>
      </c>
      <c r="J33" s="214">
        <f t="shared" si="6"/>
        <v>410.88</v>
      </c>
    </row>
    <row r="34" spans="1:10">
      <c r="A34" s="199" t="s">
        <v>1180</v>
      </c>
      <c r="B34" s="200" t="s">
        <v>72</v>
      </c>
      <c r="C34" s="200" t="s">
        <v>47</v>
      </c>
      <c r="D34" s="201" t="s">
        <v>73</v>
      </c>
      <c r="E34" s="200" t="s">
        <v>1545</v>
      </c>
      <c r="F34" s="202" t="s">
        <v>74</v>
      </c>
      <c r="G34" s="202">
        <v>0</v>
      </c>
      <c r="H34" s="202">
        <v>15.6</v>
      </c>
      <c r="I34" s="202">
        <f t="shared" si="5"/>
        <v>15.6</v>
      </c>
      <c r="J34" s="214">
        <f t="shared" si="6"/>
        <v>4736.16</v>
      </c>
    </row>
    <row r="35" spans="1:10">
      <c r="A35" s="199" t="s">
        <v>1181</v>
      </c>
      <c r="B35" s="200" t="s">
        <v>213</v>
      </c>
      <c r="C35" s="200" t="s">
        <v>47</v>
      </c>
      <c r="D35" s="201" t="s">
        <v>214</v>
      </c>
      <c r="E35" s="200" t="s">
        <v>13</v>
      </c>
      <c r="F35" s="202" t="s">
        <v>71</v>
      </c>
      <c r="G35" s="202">
        <v>0</v>
      </c>
      <c r="H35" s="202">
        <v>32.729999999999997</v>
      </c>
      <c r="I35" s="202">
        <f t="shared" si="5"/>
        <v>32.729999999999997</v>
      </c>
      <c r="J35" s="214">
        <f t="shared" si="6"/>
        <v>1571.04</v>
      </c>
    </row>
    <row r="36" spans="1:10">
      <c r="A36" s="199" t="s">
        <v>1182</v>
      </c>
      <c r="B36" s="200" t="s">
        <v>75</v>
      </c>
      <c r="C36" s="200" t="s">
        <v>47</v>
      </c>
      <c r="D36" s="201" t="s">
        <v>76</v>
      </c>
      <c r="E36" s="200" t="s">
        <v>1545</v>
      </c>
      <c r="F36" s="202" t="s">
        <v>68</v>
      </c>
      <c r="G36" s="202">
        <v>0</v>
      </c>
      <c r="H36" s="202">
        <v>5.42</v>
      </c>
      <c r="I36" s="202">
        <f t="shared" si="5"/>
        <v>5.42</v>
      </c>
      <c r="J36" s="214">
        <f t="shared" si="6"/>
        <v>1812.77</v>
      </c>
    </row>
    <row r="37" spans="1:10">
      <c r="A37" s="199" t="s">
        <v>1183</v>
      </c>
      <c r="B37" s="200" t="s">
        <v>77</v>
      </c>
      <c r="C37" s="200" t="s">
        <v>47</v>
      </c>
      <c r="D37" s="201" t="s">
        <v>78</v>
      </c>
      <c r="E37" s="200" t="s">
        <v>1546</v>
      </c>
      <c r="F37" s="202" t="s">
        <v>79</v>
      </c>
      <c r="G37" s="202">
        <v>4.5900000000000016</v>
      </c>
      <c r="H37" s="202">
        <v>11.12</v>
      </c>
      <c r="I37" s="202">
        <f t="shared" si="5"/>
        <v>15.71</v>
      </c>
      <c r="J37" s="214">
        <f t="shared" si="6"/>
        <v>2450.7600000000002</v>
      </c>
    </row>
    <row r="38" spans="1:10" ht="22.5">
      <c r="A38" s="199" t="s">
        <v>1184</v>
      </c>
      <c r="B38" s="200" t="s">
        <v>80</v>
      </c>
      <c r="C38" s="200" t="s">
        <v>47</v>
      </c>
      <c r="D38" s="201" t="s">
        <v>81</v>
      </c>
      <c r="E38" s="200" t="s">
        <v>21</v>
      </c>
      <c r="F38" s="202">
        <v>520</v>
      </c>
      <c r="G38" s="202">
        <v>0</v>
      </c>
      <c r="H38" s="202">
        <v>8.01</v>
      </c>
      <c r="I38" s="202">
        <f t="shared" si="5"/>
        <v>8.01</v>
      </c>
      <c r="J38" s="214">
        <f t="shared" si="6"/>
        <v>4165.2</v>
      </c>
    </row>
    <row r="39" spans="1:10" ht="22.5">
      <c r="A39" s="199" t="s">
        <v>1185</v>
      </c>
      <c r="B39" s="200" t="s">
        <v>82</v>
      </c>
      <c r="C39" s="200" t="s">
        <v>47</v>
      </c>
      <c r="D39" s="201" t="s">
        <v>83</v>
      </c>
      <c r="E39" s="200" t="s">
        <v>21</v>
      </c>
      <c r="F39" s="202">
        <v>382</v>
      </c>
      <c r="G39" s="202">
        <v>0.89999999999999858</v>
      </c>
      <c r="H39" s="202">
        <v>16.05</v>
      </c>
      <c r="I39" s="202">
        <f t="shared" si="5"/>
        <v>16.95</v>
      </c>
      <c r="J39" s="214">
        <f t="shared" si="6"/>
        <v>6474.9</v>
      </c>
    </row>
    <row r="40" spans="1:10">
      <c r="A40" s="199" t="s">
        <v>1186</v>
      </c>
      <c r="B40" s="200" t="s">
        <v>2319</v>
      </c>
      <c r="C40" s="206" t="s">
        <v>736</v>
      </c>
      <c r="D40" s="201" t="s">
        <v>1472</v>
      </c>
      <c r="E40" s="200" t="s">
        <v>21</v>
      </c>
      <c r="F40" s="202">
        <f>F38</f>
        <v>520</v>
      </c>
      <c r="G40" s="213">
        <v>0.1</v>
      </c>
      <c r="H40" s="213">
        <f>1.51+2.76</f>
        <v>4.2699999999999996</v>
      </c>
      <c r="I40" s="202">
        <f t="shared" si="5"/>
        <v>4.3699999999999992</v>
      </c>
      <c r="J40" s="214">
        <f t="shared" ref="J40" si="7">ROUND(F40*I40,2)</f>
        <v>2272.4</v>
      </c>
    </row>
    <row r="41" spans="1:10" ht="45">
      <c r="A41" s="199" t="s">
        <v>1393</v>
      </c>
      <c r="B41" s="200" t="s">
        <v>84</v>
      </c>
      <c r="C41" s="206" t="s">
        <v>736</v>
      </c>
      <c r="D41" s="201" t="s">
        <v>86</v>
      </c>
      <c r="E41" s="200" t="s">
        <v>13</v>
      </c>
      <c r="F41" s="202" t="s">
        <v>215</v>
      </c>
      <c r="G41" s="202">
        <v>175</v>
      </c>
      <c r="H41" s="202">
        <v>0</v>
      </c>
      <c r="I41" s="202">
        <f t="shared" si="5"/>
        <v>175</v>
      </c>
      <c r="J41" s="214">
        <f t="shared" si="6"/>
        <v>39375</v>
      </c>
    </row>
    <row r="42" spans="1:10">
      <c r="A42" s="215">
        <v>3</v>
      </c>
      <c r="B42" s="196"/>
      <c r="C42" s="196"/>
      <c r="D42" s="393" t="s">
        <v>14</v>
      </c>
      <c r="E42" s="393"/>
      <c r="F42" s="393"/>
      <c r="G42" s="216"/>
      <c r="H42" s="216"/>
      <c r="I42" s="217"/>
      <c r="J42" s="198">
        <f>J43+J59</f>
        <v>166392.19</v>
      </c>
    </row>
    <row r="43" spans="1:10">
      <c r="A43" s="220" t="s">
        <v>1187</v>
      </c>
      <c r="B43" s="219"/>
      <c r="C43" s="219"/>
      <c r="D43" s="396" t="s">
        <v>44</v>
      </c>
      <c r="E43" s="396"/>
      <c r="F43" s="396"/>
      <c r="G43" s="221"/>
      <c r="H43" s="221"/>
      <c r="I43" s="222"/>
      <c r="J43" s="218">
        <f>SUM(J44:J58)</f>
        <v>77724.580000000016</v>
      </c>
    </row>
    <row r="44" spans="1:10" ht="45">
      <c r="A44" s="201" t="s">
        <v>1188</v>
      </c>
      <c r="B44" s="206" t="s">
        <v>87</v>
      </c>
      <c r="C44" s="206" t="s">
        <v>47</v>
      </c>
      <c r="D44" s="201" t="s">
        <v>88</v>
      </c>
      <c r="E44" s="200" t="s">
        <v>1545</v>
      </c>
      <c r="F44" s="207">
        <v>202.74</v>
      </c>
      <c r="G44" s="202">
        <v>14.86</v>
      </c>
      <c r="H44" s="202">
        <v>28.5</v>
      </c>
      <c r="I44" s="202">
        <f t="shared" ref="I44:I58" si="8">G44+H44</f>
        <v>43.36</v>
      </c>
      <c r="J44" s="203">
        <f t="shared" ref="J44:J58" si="9">ROUND(F44*I44,2)</f>
        <v>8790.81</v>
      </c>
    </row>
    <row r="45" spans="1:10" ht="33.75">
      <c r="A45" s="201" t="s">
        <v>1189</v>
      </c>
      <c r="B45" s="200" t="s">
        <v>89</v>
      </c>
      <c r="C45" s="200" t="s">
        <v>47</v>
      </c>
      <c r="D45" s="201" t="s">
        <v>90</v>
      </c>
      <c r="E45" s="200" t="s">
        <v>15</v>
      </c>
      <c r="F45" s="202" t="s">
        <v>91</v>
      </c>
      <c r="G45" s="202">
        <v>4.2299999999999995</v>
      </c>
      <c r="H45" s="202">
        <v>5.54</v>
      </c>
      <c r="I45" s="202">
        <f t="shared" si="8"/>
        <v>9.77</v>
      </c>
      <c r="J45" s="203">
        <f t="shared" si="9"/>
        <v>2569.5100000000002</v>
      </c>
    </row>
    <row r="46" spans="1:10" ht="33.75">
      <c r="A46" s="201" t="s">
        <v>1190</v>
      </c>
      <c r="B46" s="206" t="s">
        <v>92</v>
      </c>
      <c r="C46" s="206" t="s">
        <v>47</v>
      </c>
      <c r="D46" s="201" t="s">
        <v>93</v>
      </c>
      <c r="E46" s="200" t="s">
        <v>15</v>
      </c>
      <c r="F46" s="207" t="s">
        <v>94</v>
      </c>
      <c r="G46" s="202">
        <v>5.08</v>
      </c>
      <c r="H46" s="202">
        <v>3.73</v>
      </c>
      <c r="I46" s="202">
        <f t="shared" si="8"/>
        <v>8.81</v>
      </c>
      <c r="J46" s="203">
        <f t="shared" si="9"/>
        <v>2035.11</v>
      </c>
    </row>
    <row r="47" spans="1:10" ht="33.75">
      <c r="A47" s="201" t="s">
        <v>1191</v>
      </c>
      <c r="B47" s="206" t="s">
        <v>95</v>
      </c>
      <c r="C47" s="206" t="s">
        <v>47</v>
      </c>
      <c r="D47" s="201" t="s">
        <v>96</v>
      </c>
      <c r="E47" s="200" t="s">
        <v>15</v>
      </c>
      <c r="F47" s="207" t="s">
        <v>97</v>
      </c>
      <c r="G47" s="202">
        <v>4.34</v>
      </c>
      <c r="H47" s="202">
        <v>2.84</v>
      </c>
      <c r="I47" s="202">
        <f t="shared" si="8"/>
        <v>7.18</v>
      </c>
      <c r="J47" s="203">
        <f t="shared" si="9"/>
        <v>1629.86</v>
      </c>
    </row>
    <row r="48" spans="1:10" ht="33.75">
      <c r="A48" s="201" t="s">
        <v>1192</v>
      </c>
      <c r="B48" s="206" t="s">
        <v>98</v>
      </c>
      <c r="C48" s="206" t="s">
        <v>47</v>
      </c>
      <c r="D48" s="201" t="s">
        <v>99</v>
      </c>
      <c r="E48" s="200" t="s">
        <v>15</v>
      </c>
      <c r="F48" s="207" t="s">
        <v>100</v>
      </c>
      <c r="G48" s="202">
        <v>4.12</v>
      </c>
      <c r="H48" s="202">
        <v>1.88</v>
      </c>
      <c r="I48" s="202">
        <f t="shared" si="8"/>
        <v>6</v>
      </c>
      <c r="J48" s="203">
        <f t="shared" si="9"/>
        <v>588</v>
      </c>
    </row>
    <row r="49" spans="1:10" ht="33.75">
      <c r="A49" s="201" t="s">
        <v>1193</v>
      </c>
      <c r="B49" s="206" t="s">
        <v>101</v>
      </c>
      <c r="C49" s="206" t="s">
        <v>47</v>
      </c>
      <c r="D49" s="201" t="s">
        <v>102</v>
      </c>
      <c r="E49" s="200" t="s">
        <v>15</v>
      </c>
      <c r="F49" s="207" t="s">
        <v>103</v>
      </c>
      <c r="G49" s="202">
        <v>4.0999999999999996</v>
      </c>
      <c r="H49" s="202">
        <v>0.67</v>
      </c>
      <c r="I49" s="202">
        <f t="shared" si="8"/>
        <v>4.7699999999999996</v>
      </c>
      <c r="J49" s="203">
        <f t="shared" si="9"/>
        <v>3739.68</v>
      </c>
    </row>
    <row r="50" spans="1:10" ht="33.75">
      <c r="A50" s="201" t="s">
        <v>1194</v>
      </c>
      <c r="B50" s="206" t="s">
        <v>104</v>
      </c>
      <c r="C50" s="206" t="s">
        <v>47</v>
      </c>
      <c r="D50" s="201" t="s">
        <v>105</v>
      </c>
      <c r="E50" s="200" t="s">
        <v>15</v>
      </c>
      <c r="F50" s="207" t="s">
        <v>106</v>
      </c>
      <c r="G50" s="202">
        <v>3.93</v>
      </c>
      <c r="H50" s="202">
        <v>0.4</v>
      </c>
      <c r="I50" s="202">
        <f t="shared" si="8"/>
        <v>4.33</v>
      </c>
      <c r="J50" s="203">
        <f t="shared" si="9"/>
        <v>1987.47</v>
      </c>
    </row>
    <row r="51" spans="1:10" ht="33.75">
      <c r="A51" s="201" t="s">
        <v>1195</v>
      </c>
      <c r="B51" s="206">
        <v>92722</v>
      </c>
      <c r="C51" s="206" t="s">
        <v>47</v>
      </c>
      <c r="D51" s="201" t="s">
        <v>2320</v>
      </c>
      <c r="E51" s="200" t="s">
        <v>1546</v>
      </c>
      <c r="F51" s="207" t="s">
        <v>107</v>
      </c>
      <c r="G51" s="202">
        <v>307.52</v>
      </c>
      <c r="H51" s="202">
        <f>2.77+2.77+11.98+0.13+0.17</f>
        <v>17.82</v>
      </c>
      <c r="I51" s="202">
        <f t="shared" si="8"/>
        <v>325.33999999999997</v>
      </c>
      <c r="J51" s="203">
        <f t="shared" si="9"/>
        <v>1167.97</v>
      </c>
    </row>
    <row r="52" spans="1:10" ht="33.75">
      <c r="A52" s="201" t="s">
        <v>1196</v>
      </c>
      <c r="B52" s="206" t="s">
        <v>108</v>
      </c>
      <c r="C52" s="206" t="s">
        <v>47</v>
      </c>
      <c r="D52" s="201" t="s">
        <v>109</v>
      </c>
      <c r="E52" s="200" t="s">
        <v>15</v>
      </c>
      <c r="F52" s="207" t="s">
        <v>110</v>
      </c>
      <c r="G52" s="202">
        <v>4.410000000000001</v>
      </c>
      <c r="H52" s="202">
        <v>3.8</v>
      </c>
      <c r="I52" s="202">
        <f t="shared" si="8"/>
        <v>8.2100000000000009</v>
      </c>
      <c r="J52" s="203">
        <f t="shared" si="9"/>
        <v>1773.36</v>
      </c>
    </row>
    <row r="53" spans="1:10" ht="33.75">
      <c r="A53" s="201" t="s">
        <v>1197</v>
      </c>
      <c r="B53" s="206" t="s">
        <v>111</v>
      </c>
      <c r="C53" s="206" t="s">
        <v>47</v>
      </c>
      <c r="D53" s="201" t="s">
        <v>112</v>
      </c>
      <c r="E53" s="200" t="s">
        <v>15</v>
      </c>
      <c r="F53" s="207" t="s">
        <v>113</v>
      </c>
      <c r="G53" s="202">
        <v>4.34</v>
      </c>
      <c r="H53" s="202">
        <v>4.26</v>
      </c>
      <c r="I53" s="202">
        <f t="shared" si="8"/>
        <v>8.6</v>
      </c>
      <c r="J53" s="203">
        <f t="shared" si="9"/>
        <v>395.6</v>
      </c>
    </row>
    <row r="54" spans="1:10" ht="33.75">
      <c r="A54" s="201" t="s">
        <v>1198</v>
      </c>
      <c r="B54" s="206" t="s">
        <v>114</v>
      </c>
      <c r="C54" s="206" t="s">
        <v>47</v>
      </c>
      <c r="D54" s="201" t="s">
        <v>115</v>
      </c>
      <c r="E54" s="200" t="s">
        <v>15</v>
      </c>
      <c r="F54" s="207" t="s">
        <v>116</v>
      </c>
      <c r="G54" s="202">
        <v>5.08</v>
      </c>
      <c r="H54" s="202">
        <v>2.2000000000000002</v>
      </c>
      <c r="I54" s="202">
        <f t="shared" si="8"/>
        <v>7.28</v>
      </c>
      <c r="J54" s="203">
        <f t="shared" si="9"/>
        <v>2562.56</v>
      </c>
    </row>
    <row r="55" spans="1:10" ht="33.75">
      <c r="A55" s="201" t="s">
        <v>1199</v>
      </c>
      <c r="B55" s="206" t="s">
        <v>117</v>
      </c>
      <c r="C55" s="206" t="s">
        <v>47</v>
      </c>
      <c r="D55" s="201" t="s">
        <v>118</v>
      </c>
      <c r="E55" s="200" t="s">
        <v>1545</v>
      </c>
      <c r="F55" s="207" t="s">
        <v>119</v>
      </c>
      <c r="G55" s="202">
        <v>13.09</v>
      </c>
      <c r="H55" s="202">
        <v>15.77</v>
      </c>
      <c r="I55" s="202">
        <f t="shared" si="8"/>
        <v>28.86</v>
      </c>
      <c r="J55" s="203">
        <f t="shared" si="9"/>
        <v>8365.36</v>
      </c>
    </row>
    <row r="56" spans="1:10" ht="22.5">
      <c r="A56" s="201" t="s">
        <v>1200</v>
      </c>
      <c r="B56" s="206" t="s">
        <v>120</v>
      </c>
      <c r="C56" s="206" t="s">
        <v>47</v>
      </c>
      <c r="D56" s="201" t="s">
        <v>121</v>
      </c>
      <c r="E56" s="200" t="s">
        <v>1546</v>
      </c>
      <c r="F56" s="207" t="s">
        <v>122</v>
      </c>
      <c r="G56" s="202">
        <v>8.94</v>
      </c>
      <c r="H56" s="202">
        <v>5.83</v>
      </c>
      <c r="I56" s="202">
        <f t="shared" si="8"/>
        <v>14.77</v>
      </c>
      <c r="J56" s="203">
        <f t="shared" si="9"/>
        <v>4275.18</v>
      </c>
    </row>
    <row r="57" spans="1:10">
      <c r="A57" s="201" t="s">
        <v>1201</v>
      </c>
      <c r="B57" s="206" t="s">
        <v>123</v>
      </c>
      <c r="C57" s="206" t="s">
        <v>736</v>
      </c>
      <c r="D57" s="201" t="s">
        <v>124</v>
      </c>
      <c r="E57" s="200" t="s">
        <v>1545</v>
      </c>
      <c r="F57" s="207" t="s">
        <v>119</v>
      </c>
      <c r="G57" s="202">
        <f>24.86+44.78</f>
        <v>69.64</v>
      </c>
      <c r="H57" s="202">
        <f>7.14+10.27</f>
        <v>17.41</v>
      </c>
      <c r="I57" s="202">
        <f t="shared" si="8"/>
        <v>87.05</v>
      </c>
      <c r="J57" s="203">
        <f t="shared" si="9"/>
        <v>25232.31</v>
      </c>
    </row>
    <row r="58" spans="1:10" ht="33.75">
      <c r="A58" s="201" t="s">
        <v>1202</v>
      </c>
      <c r="B58" s="206">
        <v>92724</v>
      </c>
      <c r="C58" s="206" t="s">
        <v>47</v>
      </c>
      <c r="D58" s="201" t="s">
        <v>2310</v>
      </c>
      <c r="E58" s="200" t="s">
        <v>1546</v>
      </c>
      <c r="F58" s="207" t="s">
        <v>125</v>
      </c>
      <c r="G58" s="202">
        <v>295.98</v>
      </c>
      <c r="H58" s="202">
        <f>1.57+9.45+7.65+0.14+0.19</f>
        <v>19.000000000000004</v>
      </c>
      <c r="I58" s="202">
        <f t="shared" si="8"/>
        <v>314.98</v>
      </c>
      <c r="J58" s="203">
        <f t="shared" si="9"/>
        <v>12611.8</v>
      </c>
    </row>
    <row r="59" spans="1:10">
      <c r="A59" s="220" t="s">
        <v>1203</v>
      </c>
      <c r="B59" s="219"/>
      <c r="C59" s="219"/>
      <c r="D59" s="396" t="s">
        <v>260</v>
      </c>
      <c r="E59" s="396"/>
      <c r="F59" s="396"/>
      <c r="G59" s="221"/>
      <c r="H59" s="221"/>
      <c r="I59" s="222"/>
      <c r="J59" s="218">
        <f>SUM(J60:J72)</f>
        <v>88667.61</v>
      </c>
    </row>
    <row r="60" spans="1:10" ht="45">
      <c r="A60" s="201" t="s">
        <v>1204</v>
      </c>
      <c r="B60" s="206" t="s">
        <v>87</v>
      </c>
      <c r="C60" s="206" t="s">
        <v>47</v>
      </c>
      <c r="D60" s="201" t="s">
        <v>88</v>
      </c>
      <c r="E60" s="200" t="s">
        <v>1545</v>
      </c>
      <c r="F60" s="207" t="s">
        <v>830</v>
      </c>
      <c r="G60" s="202">
        <v>14.86</v>
      </c>
      <c r="H60" s="202">
        <v>28.5</v>
      </c>
      <c r="I60" s="202">
        <f t="shared" ref="I60:I62" si="10">G60+H60</f>
        <v>43.36</v>
      </c>
      <c r="J60" s="203">
        <f t="shared" ref="J60:J62" si="11">ROUND(F60*I60,2)</f>
        <v>32914.14</v>
      </c>
    </row>
    <row r="61" spans="1:10" ht="33.75">
      <c r="A61" s="201" t="s">
        <v>1205</v>
      </c>
      <c r="B61" s="206" t="s">
        <v>831</v>
      </c>
      <c r="C61" s="206" t="s">
        <v>47</v>
      </c>
      <c r="D61" s="201" t="s">
        <v>832</v>
      </c>
      <c r="E61" s="200" t="s">
        <v>15</v>
      </c>
      <c r="F61" s="207" t="s">
        <v>833</v>
      </c>
      <c r="G61" s="202">
        <v>4.34</v>
      </c>
      <c r="H61" s="202">
        <v>3.02</v>
      </c>
      <c r="I61" s="202">
        <f t="shared" si="10"/>
        <v>7.3599999999999994</v>
      </c>
      <c r="J61" s="203">
        <f t="shared" si="11"/>
        <v>426.88</v>
      </c>
    </row>
    <row r="62" spans="1:10" ht="33.75">
      <c r="A62" s="201" t="s">
        <v>1206</v>
      </c>
      <c r="B62" s="206" t="s">
        <v>834</v>
      </c>
      <c r="C62" s="206" t="s">
        <v>47</v>
      </c>
      <c r="D62" s="201" t="s">
        <v>835</v>
      </c>
      <c r="E62" s="200" t="s">
        <v>15</v>
      </c>
      <c r="F62" s="207" t="s">
        <v>836</v>
      </c>
      <c r="G62" s="202">
        <v>4.4600000000000009</v>
      </c>
      <c r="H62" s="202">
        <v>2.19</v>
      </c>
      <c r="I62" s="202">
        <f t="shared" si="10"/>
        <v>6.65</v>
      </c>
      <c r="J62" s="203">
        <f t="shared" si="11"/>
        <v>824.6</v>
      </c>
    </row>
    <row r="63" spans="1:10" ht="33.75">
      <c r="A63" s="201" t="s">
        <v>1207</v>
      </c>
      <c r="B63" s="206" t="s">
        <v>837</v>
      </c>
      <c r="C63" s="206" t="s">
        <v>47</v>
      </c>
      <c r="D63" s="201" t="s">
        <v>838</v>
      </c>
      <c r="E63" s="200" t="s">
        <v>15</v>
      </c>
      <c r="F63" s="207" t="s">
        <v>839</v>
      </c>
      <c r="G63" s="202">
        <v>5.08</v>
      </c>
      <c r="H63" s="202">
        <v>1.51</v>
      </c>
      <c r="I63" s="202">
        <f t="shared" ref="I63" si="12">G63+H63</f>
        <v>6.59</v>
      </c>
      <c r="J63" s="203">
        <f t="shared" ref="J63" si="13">ROUND(F63*I63,2)</f>
        <v>2985.27</v>
      </c>
    </row>
    <row r="64" spans="1:10" ht="33.75">
      <c r="A64" s="201" t="s">
        <v>1208</v>
      </c>
      <c r="B64" s="206" t="s">
        <v>840</v>
      </c>
      <c r="C64" s="206" t="s">
        <v>47</v>
      </c>
      <c r="D64" s="201" t="s">
        <v>261</v>
      </c>
      <c r="E64" s="200" t="s">
        <v>15</v>
      </c>
      <c r="F64" s="207" t="s">
        <v>841</v>
      </c>
      <c r="G64" s="202">
        <v>4.32</v>
      </c>
      <c r="H64" s="202">
        <v>1.51</v>
      </c>
      <c r="I64" s="202">
        <f t="shared" ref="I64:I72" si="14">G64+H64</f>
        <v>5.83</v>
      </c>
      <c r="J64" s="203">
        <f t="shared" ref="J64:J72" si="15">ROUND(F64*I64,2)</f>
        <v>6727.82</v>
      </c>
    </row>
    <row r="65" spans="1:10" ht="33.75">
      <c r="A65" s="201" t="s">
        <v>1209</v>
      </c>
      <c r="B65" s="206" t="s">
        <v>842</v>
      </c>
      <c r="C65" s="206" t="s">
        <v>47</v>
      </c>
      <c r="D65" s="201" t="s">
        <v>262</v>
      </c>
      <c r="E65" s="200" t="s">
        <v>15</v>
      </c>
      <c r="F65" s="207" t="s">
        <v>843</v>
      </c>
      <c r="G65" s="202">
        <v>4.0999999999999996</v>
      </c>
      <c r="H65" s="202">
        <v>0.95</v>
      </c>
      <c r="I65" s="202">
        <f t="shared" si="14"/>
        <v>5.05</v>
      </c>
      <c r="J65" s="203">
        <f t="shared" si="15"/>
        <v>4716.7</v>
      </c>
    </row>
    <row r="66" spans="1:10" ht="33.75">
      <c r="A66" s="201" t="s">
        <v>1210</v>
      </c>
      <c r="B66" s="206">
        <v>92724</v>
      </c>
      <c r="C66" s="206" t="s">
        <v>47</v>
      </c>
      <c r="D66" s="201" t="s">
        <v>2310</v>
      </c>
      <c r="E66" s="200" t="s">
        <v>1546</v>
      </c>
      <c r="F66" s="207" t="s">
        <v>844</v>
      </c>
      <c r="G66" s="202">
        <v>295.98</v>
      </c>
      <c r="H66" s="202">
        <f>1.57+9.45+7.65+0.14+0.19</f>
        <v>19.000000000000004</v>
      </c>
      <c r="I66" s="202">
        <f t="shared" si="14"/>
        <v>314.98</v>
      </c>
      <c r="J66" s="203">
        <f t="shared" si="15"/>
        <v>25119.66</v>
      </c>
    </row>
    <row r="67" spans="1:10" ht="33.75">
      <c r="A67" s="201" t="s">
        <v>1211</v>
      </c>
      <c r="B67" s="200" t="s">
        <v>89</v>
      </c>
      <c r="C67" s="200" t="s">
        <v>47</v>
      </c>
      <c r="D67" s="201" t="s">
        <v>90</v>
      </c>
      <c r="E67" s="200" t="s">
        <v>15</v>
      </c>
      <c r="F67" s="202" t="s">
        <v>845</v>
      </c>
      <c r="G67" s="202">
        <v>4.2299999999999995</v>
      </c>
      <c r="H67" s="202">
        <v>5.54</v>
      </c>
      <c r="I67" s="202">
        <f t="shared" si="14"/>
        <v>9.77</v>
      </c>
      <c r="J67" s="203">
        <f t="shared" si="15"/>
        <v>400.57</v>
      </c>
    </row>
    <row r="68" spans="1:10" ht="33.75">
      <c r="A68" s="201" t="s">
        <v>1212</v>
      </c>
      <c r="B68" s="200" t="s">
        <v>846</v>
      </c>
      <c r="C68" s="200" t="s">
        <v>47</v>
      </c>
      <c r="D68" s="201" t="s">
        <v>263</v>
      </c>
      <c r="E68" s="200" t="s">
        <v>15</v>
      </c>
      <c r="F68" s="202" t="s">
        <v>847</v>
      </c>
      <c r="G68" s="202">
        <v>4.4200000000000008</v>
      </c>
      <c r="H68" s="202">
        <v>4.6399999999999997</v>
      </c>
      <c r="I68" s="202">
        <f t="shared" ref="I68:I70" si="16">G68+H68</f>
        <v>9.06</v>
      </c>
      <c r="J68" s="203">
        <f t="shared" ref="J68:J70" si="17">ROUND(F68*I68,2)</f>
        <v>4285.38</v>
      </c>
    </row>
    <row r="69" spans="1:10" ht="33.75">
      <c r="A69" s="201" t="s">
        <v>1213</v>
      </c>
      <c r="B69" s="206" t="s">
        <v>92</v>
      </c>
      <c r="C69" s="206" t="s">
        <v>47</v>
      </c>
      <c r="D69" s="201" t="s">
        <v>93</v>
      </c>
      <c r="E69" s="200" t="s">
        <v>15</v>
      </c>
      <c r="F69" s="207" t="s">
        <v>848</v>
      </c>
      <c r="G69" s="202">
        <v>5.08</v>
      </c>
      <c r="H69" s="202">
        <v>3.73</v>
      </c>
      <c r="I69" s="202">
        <f t="shared" si="16"/>
        <v>8.81</v>
      </c>
      <c r="J69" s="203">
        <f t="shared" si="17"/>
        <v>5418.15</v>
      </c>
    </row>
    <row r="70" spans="1:10" ht="33.75">
      <c r="A70" s="201" t="s">
        <v>1214</v>
      </c>
      <c r="B70" s="206" t="s">
        <v>92</v>
      </c>
      <c r="C70" s="206" t="s">
        <v>47</v>
      </c>
      <c r="D70" s="201" t="s">
        <v>93</v>
      </c>
      <c r="E70" s="200" t="s">
        <v>15</v>
      </c>
      <c r="F70" s="207" t="s">
        <v>849</v>
      </c>
      <c r="G70" s="202">
        <v>5.08</v>
      </c>
      <c r="H70" s="202">
        <v>3.73</v>
      </c>
      <c r="I70" s="202">
        <f t="shared" si="16"/>
        <v>8.81</v>
      </c>
      <c r="J70" s="203">
        <f t="shared" si="17"/>
        <v>2149.64</v>
      </c>
    </row>
    <row r="71" spans="1:10" ht="33.75">
      <c r="A71" s="201" t="s">
        <v>1215</v>
      </c>
      <c r="B71" s="206">
        <v>92722</v>
      </c>
      <c r="C71" s="206" t="s">
        <v>47</v>
      </c>
      <c r="D71" s="201" t="s">
        <v>2320</v>
      </c>
      <c r="E71" s="200" t="s">
        <v>1546</v>
      </c>
      <c r="F71" s="207" t="s">
        <v>850</v>
      </c>
      <c r="G71" s="202">
        <v>307.52</v>
      </c>
      <c r="H71" s="202">
        <f>2.77+2.77+11.98+0.13+0.17</f>
        <v>17.82</v>
      </c>
      <c r="I71" s="202">
        <f t="shared" si="14"/>
        <v>325.33999999999997</v>
      </c>
      <c r="J71" s="203">
        <f t="shared" si="15"/>
        <v>663.69</v>
      </c>
    </row>
    <row r="72" spans="1:10" ht="33.75">
      <c r="A72" s="201" t="s">
        <v>1216</v>
      </c>
      <c r="B72" s="206" t="s">
        <v>92</v>
      </c>
      <c r="C72" s="206" t="s">
        <v>47</v>
      </c>
      <c r="D72" s="201" t="s">
        <v>93</v>
      </c>
      <c r="E72" s="200" t="s">
        <v>15</v>
      </c>
      <c r="F72" s="207" t="s">
        <v>94</v>
      </c>
      <c r="G72" s="202">
        <v>5.08</v>
      </c>
      <c r="H72" s="202">
        <v>3.73</v>
      </c>
      <c r="I72" s="202">
        <f t="shared" si="14"/>
        <v>8.81</v>
      </c>
      <c r="J72" s="203">
        <f t="shared" si="15"/>
        <v>2035.11</v>
      </c>
    </row>
    <row r="73" spans="1:10">
      <c r="A73" s="215">
        <v>4</v>
      </c>
      <c r="B73" s="196"/>
      <c r="C73" s="196"/>
      <c r="D73" s="393" t="s">
        <v>17</v>
      </c>
      <c r="E73" s="393"/>
      <c r="F73" s="393"/>
      <c r="G73" s="216"/>
      <c r="H73" s="216"/>
      <c r="I73" s="217"/>
      <c r="J73" s="198">
        <f>J74+J79</f>
        <v>85985.91</v>
      </c>
    </row>
    <row r="74" spans="1:10">
      <c r="A74" s="220" t="s">
        <v>1217</v>
      </c>
      <c r="B74" s="219"/>
      <c r="C74" s="309"/>
      <c r="D74" s="223" t="s">
        <v>128</v>
      </c>
      <c r="E74" s="332"/>
      <c r="F74" s="218"/>
      <c r="G74" s="218"/>
      <c r="H74" s="218"/>
      <c r="I74" s="218"/>
      <c r="J74" s="218">
        <f>SUM(J75:J78)</f>
        <v>34323.74</v>
      </c>
    </row>
    <row r="75" spans="1:10" ht="22.5">
      <c r="A75" s="199" t="s">
        <v>1218</v>
      </c>
      <c r="B75" s="200" t="s">
        <v>218</v>
      </c>
      <c r="C75" s="206" t="s">
        <v>736</v>
      </c>
      <c r="D75" s="201" t="s">
        <v>183</v>
      </c>
      <c r="E75" s="200" t="s">
        <v>11</v>
      </c>
      <c r="F75" s="202" t="s">
        <v>216</v>
      </c>
      <c r="G75" s="202">
        <v>12.970000000000002</v>
      </c>
      <c r="H75" s="202">
        <v>16.79</v>
      </c>
      <c r="I75" s="202">
        <f t="shared" ref="I75:I78" si="18">G75+H75</f>
        <v>29.76</v>
      </c>
      <c r="J75" s="203">
        <f>ROUND(F75*I75,2)</f>
        <v>8666.11</v>
      </c>
    </row>
    <row r="76" spans="1:10" ht="22.5">
      <c r="A76" s="199" t="s">
        <v>1219</v>
      </c>
      <c r="B76" s="200" t="s">
        <v>219</v>
      </c>
      <c r="C76" s="310" t="s">
        <v>47</v>
      </c>
      <c r="D76" s="208" t="s">
        <v>129</v>
      </c>
      <c r="E76" s="200" t="s">
        <v>11</v>
      </c>
      <c r="F76" s="202" t="s">
        <v>216</v>
      </c>
      <c r="G76" s="202">
        <v>41.52</v>
      </c>
      <c r="H76" s="202">
        <v>16.329999999999998</v>
      </c>
      <c r="I76" s="202">
        <f t="shared" si="18"/>
        <v>57.85</v>
      </c>
      <c r="J76" s="203">
        <f>ROUND(F76*I76,2)</f>
        <v>16845.919999999998</v>
      </c>
    </row>
    <row r="77" spans="1:10">
      <c r="A77" s="199" t="s">
        <v>1220</v>
      </c>
      <c r="B77" s="200" t="s">
        <v>220</v>
      </c>
      <c r="C77" s="310" t="s">
        <v>47</v>
      </c>
      <c r="D77" s="208" t="s">
        <v>130</v>
      </c>
      <c r="E77" s="200" t="s">
        <v>11</v>
      </c>
      <c r="F77" s="202" t="s">
        <v>216</v>
      </c>
      <c r="G77" s="202">
        <v>2.75</v>
      </c>
      <c r="H77" s="202">
        <v>0</v>
      </c>
      <c r="I77" s="202">
        <f t="shared" si="18"/>
        <v>2.75</v>
      </c>
      <c r="J77" s="203">
        <f>ROUND(F77*I77,2)</f>
        <v>800.8</v>
      </c>
    </row>
    <row r="78" spans="1:10" ht="22.5">
      <c r="A78" s="199" t="s">
        <v>1221</v>
      </c>
      <c r="B78" s="200" t="s">
        <v>221</v>
      </c>
      <c r="C78" s="310" t="s">
        <v>47</v>
      </c>
      <c r="D78" s="208" t="s">
        <v>131</v>
      </c>
      <c r="E78" s="200" t="s">
        <v>11</v>
      </c>
      <c r="F78" s="202" t="s">
        <v>216</v>
      </c>
      <c r="G78" s="202">
        <v>9.9300000000000033</v>
      </c>
      <c r="H78" s="202">
        <v>17.579999999999998</v>
      </c>
      <c r="I78" s="202">
        <f t="shared" si="18"/>
        <v>27.51</v>
      </c>
      <c r="J78" s="203">
        <f>ROUND(F78*I78,2)</f>
        <v>8010.91</v>
      </c>
    </row>
    <row r="79" spans="1:10" ht="22.5">
      <c r="A79" s="220" t="s">
        <v>1222</v>
      </c>
      <c r="B79" s="219"/>
      <c r="C79" s="309"/>
      <c r="D79" s="223" t="s">
        <v>18</v>
      </c>
      <c r="E79" s="332"/>
      <c r="F79" s="218"/>
      <c r="G79" s="218"/>
      <c r="H79" s="218"/>
      <c r="I79" s="218"/>
      <c r="J79" s="218">
        <f>SUM(J80:J81)</f>
        <v>51662.17</v>
      </c>
    </row>
    <row r="80" spans="1:10" ht="22.5">
      <c r="A80" s="224" t="s">
        <v>1223</v>
      </c>
      <c r="B80" s="200" t="s">
        <v>222</v>
      </c>
      <c r="C80" s="206" t="s">
        <v>736</v>
      </c>
      <c r="D80" s="201" t="s">
        <v>132</v>
      </c>
      <c r="E80" s="200" t="s">
        <v>11</v>
      </c>
      <c r="F80" s="202" t="s">
        <v>217</v>
      </c>
      <c r="G80" s="202">
        <v>1.67</v>
      </c>
      <c r="H80" s="202">
        <v>9.93</v>
      </c>
      <c r="I80" s="202">
        <f t="shared" ref="I80:I81" si="19">G80+H80</f>
        <v>11.6</v>
      </c>
      <c r="J80" s="203">
        <f>ROUND(F80*I80,2)</f>
        <v>10157.31</v>
      </c>
    </row>
    <row r="81" spans="1:10" ht="22.5">
      <c r="A81" s="224" t="s">
        <v>1224</v>
      </c>
      <c r="B81" s="206" t="s">
        <v>223</v>
      </c>
      <c r="C81" s="206" t="s">
        <v>47</v>
      </c>
      <c r="D81" s="201" t="s">
        <v>2311</v>
      </c>
      <c r="E81" s="200" t="s">
        <v>11</v>
      </c>
      <c r="F81" s="202" t="s">
        <v>217</v>
      </c>
      <c r="G81" s="202">
        <v>16.16</v>
      </c>
      <c r="H81" s="202">
        <v>31.24</v>
      </c>
      <c r="I81" s="202">
        <f t="shared" si="19"/>
        <v>47.4</v>
      </c>
      <c r="J81" s="203">
        <f>ROUND(F81*I81,2)</f>
        <v>41504.86</v>
      </c>
    </row>
    <row r="82" spans="1:10">
      <c r="A82" s="215">
        <v>5</v>
      </c>
      <c r="B82" s="196"/>
      <c r="C82" s="308"/>
      <c r="D82" s="197" t="s">
        <v>19</v>
      </c>
      <c r="E82" s="331"/>
      <c r="F82" s="198"/>
      <c r="G82" s="198"/>
      <c r="H82" s="198"/>
      <c r="I82" s="198"/>
      <c r="J82" s="198">
        <f>J83+J87</f>
        <v>104733.44</v>
      </c>
    </row>
    <row r="83" spans="1:10">
      <c r="A83" s="220" t="s">
        <v>1225</v>
      </c>
      <c r="B83" s="219"/>
      <c r="C83" s="309"/>
      <c r="D83" s="223" t="s">
        <v>20</v>
      </c>
      <c r="E83" s="332"/>
      <c r="F83" s="218"/>
      <c r="G83" s="218"/>
      <c r="H83" s="218"/>
      <c r="I83" s="218"/>
      <c r="J83" s="218">
        <f>SUM(J84:J86)</f>
        <v>91716.59</v>
      </c>
    </row>
    <row r="84" spans="1:10" ht="45">
      <c r="A84" s="225" t="s">
        <v>1226</v>
      </c>
      <c r="B84" s="206" t="s">
        <v>224</v>
      </c>
      <c r="C84" s="206" t="s">
        <v>47</v>
      </c>
      <c r="D84" s="201" t="s">
        <v>227</v>
      </c>
      <c r="E84" s="200" t="s">
        <v>1545</v>
      </c>
      <c r="F84" s="262">
        <v>1677.17</v>
      </c>
      <c r="G84" s="202">
        <v>15.979999999999997</v>
      </c>
      <c r="H84" s="202">
        <v>30.82</v>
      </c>
      <c r="I84" s="202">
        <f t="shared" ref="I84:I86" si="20">G84+H84</f>
        <v>46.8</v>
      </c>
      <c r="J84" s="203">
        <f>ROUND(F84*I84,2)</f>
        <v>78491.56</v>
      </c>
    </row>
    <row r="85" spans="1:10" ht="22.5">
      <c r="A85" s="225" t="s">
        <v>1227</v>
      </c>
      <c r="B85" s="206" t="s">
        <v>225</v>
      </c>
      <c r="C85" s="206" t="s">
        <v>47</v>
      </c>
      <c r="D85" s="201" t="s">
        <v>228</v>
      </c>
      <c r="E85" s="200" t="s">
        <v>21</v>
      </c>
      <c r="F85" s="207" t="s">
        <v>230</v>
      </c>
      <c r="G85" s="202">
        <v>4.5399999999999991</v>
      </c>
      <c r="H85" s="202">
        <v>9.8800000000000008</v>
      </c>
      <c r="I85" s="202">
        <f t="shared" si="20"/>
        <v>14.42</v>
      </c>
      <c r="J85" s="203">
        <f>ROUND(F85*I85,2)</f>
        <v>7086.28</v>
      </c>
    </row>
    <row r="86" spans="1:10" ht="22.5">
      <c r="A86" s="225" t="s">
        <v>1228</v>
      </c>
      <c r="B86" s="206" t="s">
        <v>226</v>
      </c>
      <c r="C86" s="206" t="s">
        <v>47</v>
      </c>
      <c r="D86" s="201" t="s">
        <v>229</v>
      </c>
      <c r="E86" s="200" t="s">
        <v>21</v>
      </c>
      <c r="F86" s="207" t="s">
        <v>851</v>
      </c>
      <c r="G86" s="202">
        <v>28.520000000000003</v>
      </c>
      <c r="H86" s="202">
        <v>12.93</v>
      </c>
      <c r="I86" s="202">
        <f t="shared" si="20"/>
        <v>41.45</v>
      </c>
      <c r="J86" s="203">
        <f>ROUND(F86*I86,2)</f>
        <v>6138.75</v>
      </c>
    </row>
    <row r="87" spans="1:10">
      <c r="A87" s="220" t="s">
        <v>1229</v>
      </c>
      <c r="B87" s="219"/>
      <c r="C87" s="309"/>
      <c r="D87" s="223" t="s">
        <v>22</v>
      </c>
      <c r="E87" s="332"/>
      <c r="F87" s="218"/>
      <c r="G87" s="218"/>
      <c r="H87" s="218"/>
      <c r="I87" s="218"/>
      <c r="J87" s="218">
        <f>SUM(J88)</f>
        <v>13016.85</v>
      </c>
    </row>
    <row r="88" spans="1:10" ht="33.75">
      <c r="A88" s="201" t="s">
        <v>1230</v>
      </c>
      <c r="B88" s="206" t="s">
        <v>2321</v>
      </c>
      <c r="C88" s="206" t="s">
        <v>2322</v>
      </c>
      <c r="D88" s="201" t="s">
        <v>2323</v>
      </c>
      <c r="E88" s="200" t="s">
        <v>21</v>
      </c>
      <c r="F88" s="207">
        <v>56.35</v>
      </c>
      <c r="G88" s="202">
        <v>231</v>
      </c>
      <c r="H88" s="202"/>
      <c r="I88" s="202">
        <f t="shared" ref="I88" si="21">G88+H88</f>
        <v>231</v>
      </c>
      <c r="J88" s="226">
        <f t="shared" ref="J88" si="22">ROUND(F88*I88,2)</f>
        <v>13016.85</v>
      </c>
    </row>
    <row r="89" spans="1:10">
      <c r="A89" s="215">
        <v>6</v>
      </c>
      <c r="B89" s="196"/>
      <c r="C89" s="308"/>
      <c r="D89" s="197" t="s">
        <v>23</v>
      </c>
      <c r="E89" s="331"/>
      <c r="F89" s="198"/>
      <c r="G89" s="198"/>
      <c r="H89" s="198"/>
      <c r="I89" s="198"/>
      <c r="J89" s="198">
        <f>SUM(J90:J93)</f>
        <v>149579.87</v>
      </c>
    </row>
    <row r="90" spans="1:10" ht="22.5">
      <c r="A90" s="201" t="s">
        <v>1231</v>
      </c>
      <c r="B90" s="206" t="s">
        <v>2330</v>
      </c>
      <c r="C90" s="206" t="s">
        <v>736</v>
      </c>
      <c r="D90" s="201" t="s">
        <v>142</v>
      </c>
      <c r="E90" s="200" t="s">
        <v>11</v>
      </c>
      <c r="F90" s="207">
        <v>120.88</v>
      </c>
      <c r="G90" s="202">
        <f>65.24+11.61</f>
        <v>76.849999999999994</v>
      </c>
      <c r="H90" s="202">
        <f>24.97+9.7</f>
        <v>34.67</v>
      </c>
      <c r="I90" s="213">
        <f t="shared" ref="I90:I93" si="23">G90+H90</f>
        <v>111.52</v>
      </c>
      <c r="J90" s="228">
        <f t="shared" ref="J90:J93" si="24">ROUND(F90*I90,2)</f>
        <v>13480.54</v>
      </c>
    </row>
    <row r="91" spans="1:10" ht="33.75">
      <c r="A91" s="201" t="s">
        <v>1232</v>
      </c>
      <c r="B91" s="206" t="s">
        <v>408</v>
      </c>
      <c r="C91" s="206" t="s">
        <v>736</v>
      </c>
      <c r="D91" s="201" t="s">
        <v>143</v>
      </c>
      <c r="E91" s="200" t="s">
        <v>11</v>
      </c>
      <c r="F91" s="207">
        <v>14.4</v>
      </c>
      <c r="G91" s="202">
        <f>181.78+11.61</f>
        <v>193.39</v>
      </c>
      <c r="H91" s="202">
        <v>34.67</v>
      </c>
      <c r="I91" s="202">
        <f t="shared" si="23"/>
        <v>228.06</v>
      </c>
      <c r="J91" s="203">
        <f t="shared" si="24"/>
        <v>3284.06</v>
      </c>
    </row>
    <row r="92" spans="1:10" ht="33.75">
      <c r="A92" s="201" t="s">
        <v>1233</v>
      </c>
      <c r="B92" s="206" t="s">
        <v>406</v>
      </c>
      <c r="C92" s="206" t="s">
        <v>47</v>
      </c>
      <c r="D92" s="201" t="s">
        <v>407</v>
      </c>
      <c r="E92" s="200" t="s">
        <v>11</v>
      </c>
      <c r="F92" s="227">
        <v>5390.23</v>
      </c>
      <c r="G92" s="207">
        <v>1.1200000000000001</v>
      </c>
      <c r="H92" s="207">
        <v>1.4</v>
      </c>
      <c r="I92" s="202">
        <f t="shared" si="23"/>
        <v>2.52</v>
      </c>
      <c r="J92" s="203">
        <f t="shared" si="24"/>
        <v>13583.38</v>
      </c>
    </row>
    <row r="93" spans="1:10" ht="45">
      <c r="A93" s="201" t="s">
        <v>1234</v>
      </c>
      <c r="B93" s="206">
        <v>87559</v>
      </c>
      <c r="C93" s="206" t="s">
        <v>47</v>
      </c>
      <c r="D93" s="201" t="s">
        <v>2329</v>
      </c>
      <c r="E93" s="200" t="s">
        <v>11</v>
      </c>
      <c r="F93" s="227">
        <v>5390.23</v>
      </c>
      <c r="G93" s="207">
        <v>19.350000000000001</v>
      </c>
      <c r="H93" s="207">
        <f>2.54+0.23</f>
        <v>2.77</v>
      </c>
      <c r="I93" s="202">
        <f t="shared" si="23"/>
        <v>22.12</v>
      </c>
      <c r="J93" s="203">
        <f t="shared" si="24"/>
        <v>119231.89</v>
      </c>
    </row>
    <row r="94" spans="1:10" ht="22.5">
      <c r="A94" s="201" t="s">
        <v>2332</v>
      </c>
      <c r="B94" s="206" t="s">
        <v>2333</v>
      </c>
      <c r="C94" s="206" t="s">
        <v>736</v>
      </c>
      <c r="D94" s="208" t="s">
        <v>2331</v>
      </c>
      <c r="E94" s="200" t="s">
        <v>11</v>
      </c>
      <c r="F94" s="227">
        <v>135.28</v>
      </c>
      <c r="G94" s="207">
        <v>0.54</v>
      </c>
      <c r="H94" s="207">
        <f>5.76-G94</f>
        <v>5.22</v>
      </c>
      <c r="I94" s="202">
        <f t="shared" ref="I94" si="25">G94+H94</f>
        <v>5.76</v>
      </c>
      <c r="J94" s="203">
        <f t="shared" ref="J94" si="26">ROUND(F94*I94,2)</f>
        <v>779.21</v>
      </c>
    </row>
    <row r="95" spans="1:10">
      <c r="A95" s="215">
        <v>7</v>
      </c>
      <c r="B95" s="196"/>
      <c r="C95" s="308"/>
      <c r="D95" s="197" t="s">
        <v>24</v>
      </c>
      <c r="E95" s="331"/>
      <c r="F95" s="198"/>
      <c r="G95" s="198"/>
      <c r="H95" s="198"/>
      <c r="I95" s="198"/>
      <c r="J95" s="198">
        <f>SUM(J96:J103)</f>
        <v>505743.87000000005</v>
      </c>
    </row>
    <row r="96" spans="1:10" ht="33.75">
      <c r="A96" s="201" t="s">
        <v>1235</v>
      </c>
      <c r="B96" s="206" t="s">
        <v>737</v>
      </c>
      <c r="C96" s="206" t="s">
        <v>736</v>
      </c>
      <c r="D96" s="201" t="s">
        <v>42</v>
      </c>
      <c r="E96" s="200" t="s">
        <v>11</v>
      </c>
      <c r="F96" s="207">
        <v>119.06</v>
      </c>
      <c r="G96" s="207">
        <v>142.41</v>
      </c>
      <c r="H96" s="207">
        <v>26.73</v>
      </c>
      <c r="I96" s="202">
        <f t="shared" ref="I96:I101" si="27">G96+H96</f>
        <v>169.14</v>
      </c>
      <c r="J96" s="203">
        <f t="shared" ref="J96:J101" si="28">ROUND(F96*I96,2)</f>
        <v>20137.810000000001</v>
      </c>
    </row>
    <row r="97" spans="1:10" ht="33.75">
      <c r="A97" s="201" t="s">
        <v>1236</v>
      </c>
      <c r="B97" s="206" t="s">
        <v>738</v>
      </c>
      <c r="C97" s="206" t="s">
        <v>736</v>
      </c>
      <c r="D97" s="201" t="s">
        <v>145</v>
      </c>
      <c r="E97" s="200" t="s">
        <v>11</v>
      </c>
      <c r="F97" s="207">
        <v>1671.1</v>
      </c>
      <c r="G97" s="207">
        <v>182.61</v>
      </c>
      <c r="H97" s="207">
        <v>26.73</v>
      </c>
      <c r="I97" s="202">
        <f t="shared" si="27"/>
        <v>209.34</v>
      </c>
      <c r="J97" s="203">
        <f t="shared" si="28"/>
        <v>349828.07</v>
      </c>
    </row>
    <row r="98" spans="1:10" ht="22.5">
      <c r="A98" s="201" t="s">
        <v>1237</v>
      </c>
      <c r="B98" s="206"/>
      <c r="C98" s="206" t="s">
        <v>304</v>
      </c>
      <c r="D98" s="201" t="s">
        <v>2338</v>
      </c>
      <c r="E98" s="200" t="s">
        <v>11</v>
      </c>
      <c r="F98" s="207">
        <v>153.28</v>
      </c>
      <c r="G98" s="207">
        <v>179</v>
      </c>
      <c r="H98" s="207">
        <v>0</v>
      </c>
      <c r="I98" s="202">
        <f t="shared" si="27"/>
        <v>179</v>
      </c>
      <c r="J98" s="203">
        <f t="shared" si="28"/>
        <v>27437.119999999999</v>
      </c>
    </row>
    <row r="99" spans="1:10" ht="22.5">
      <c r="A99" s="201" t="s">
        <v>1238</v>
      </c>
      <c r="B99" s="206"/>
      <c r="C99" s="206" t="s">
        <v>304</v>
      </c>
      <c r="D99" s="201" t="s">
        <v>2339</v>
      </c>
      <c r="E99" s="200" t="s">
        <v>21</v>
      </c>
      <c r="F99" s="207">
        <v>123.08</v>
      </c>
      <c r="G99" s="207">
        <v>31</v>
      </c>
      <c r="H99" s="207">
        <v>0</v>
      </c>
      <c r="I99" s="202">
        <f t="shared" si="27"/>
        <v>31</v>
      </c>
      <c r="J99" s="203">
        <f t="shared" si="28"/>
        <v>3815.48</v>
      </c>
    </row>
    <row r="100" spans="1:10" ht="22.5">
      <c r="A100" s="201" t="s">
        <v>1239</v>
      </c>
      <c r="B100" s="206" t="s">
        <v>739</v>
      </c>
      <c r="C100" s="206" t="s">
        <v>736</v>
      </c>
      <c r="D100" s="201" t="s">
        <v>2337</v>
      </c>
      <c r="E100" s="200" t="s">
        <v>21</v>
      </c>
      <c r="F100" s="207">
        <v>1333.07</v>
      </c>
      <c r="G100" s="207">
        <v>16</v>
      </c>
      <c r="H100" s="207">
        <v>1.6</v>
      </c>
      <c r="I100" s="202">
        <f t="shared" si="27"/>
        <v>17.600000000000001</v>
      </c>
      <c r="J100" s="203">
        <f t="shared" si="28"/>
        <v>23462.03</v>
      </c>
    </row>
    <row r="101" spans="1:10" ht="22.5">
      <c r="A101" s="201" t="s">
        <v>1240</v>
      </c>
      <c r="B101" s="206" t="s">
        <v>409</v>
      </c>
      <c r="C101" s="206" t="s">
        <v>47</v>
      </c>
      <c r="D101" s="201" t="s">
        <v>144</v>
      </c>
      <c r="E101" s="200" t="s">
        <v>11</v>
      </c>
      <c r="F101" s="207">
        <f>(F96+F97+F98)</f>
        <v>1943.4399999999998</v>
      </c>
      <c r="G101" s="207">
        <v>18.399999999999999</v>
      </c>
      <c r="H101" s="207">
        <v>11.98</v>
      </c>
      <c r="I101" s="202">
        <f t="shared" si="27"/>
        <v>30.38</v>
      </c>
      <c r="J101" s="203">
        <f t="shared" si="28"/>
        <v>59041.71</v>
      </c>
    </row>
    <row r="102" spans="1:10" ht="22.5">
      <c r="A102" s="201" t="s">
        <v>1407</v>
      </c>
      <c r="B102" s="206" t="s">
        <v>1455</v>
      </c>
      <c r="C102" s="206" t="s">
        <v>1151</v>
      </c>
      <c r="D102" s="201" t="s">
        <v>1456</v>
      </c>
      <c r="E102" s="200" t="s">
        <v>11</v>
      </c>
      <c r="F102" s="301">
        <v>42</v>
      </c>
      <c r="G102" s="301">
        <v>303.61500000000001</v>
      </c>
      <c r="H102" s="301">
        <v>163.48499999999999</v>
      </c>
      <c r="I102" s="302">
        <f t="shared" ref="I102" si="29">G102+H102</f>
        <v>467.1</v>
      </c>
      <c r="J102" s="303">
        <f t="shared" ref="J102" si="30">ROUND(F102*I102,2)</f>
        <v>19618.2</v>
      </c>
    </row>
    <row r="103" spans="1:10">
      <c r="A103" s="201" t="s">
        <v>1409</v>
      </c>
      <c r="B103" s="206" t="s">
        <v>1470</v>
      </c>
      <c r="C103" s="306" t="s">
        <v>254</v>
      </c>
      <c r="D103" s="208" t="s">
        <v>1471</v>
      </c>
      <c r="E103" s="200" t="s">
        <v>11</v>
      </c>
      <c r="F103" s="305">
        <v>45</v>
      </c>
      <c r="G103" s="305">
        <v>42.73</v>
      </c>
      <c r="H103" s="301">
        <v>10.68</v>
      </c>
      <c r="I103" s="302">
        <v>53.41</v>
      </c>
      <c r="J103" s="303">
        <f t="shared" ref="J103" si="31">ROUND(F103*I103,2)</f>
        <v>2403.4499999999998</v>
      </c>
    </row>
    <row r="104" spans="1:10">
      <c r="A104" s="215">
        <v>8</v>
      </c>
      <c r="B104" s="196"/>
      <c r="C104" s="308"/>
      <c r="D104" s="197" t="s">
        <v>25</v>
      </c>
      <c r="E104" s="333"/>
      <c r="F104" s="304"/>
      <c r="G104" s="304"/>
      <c r="H104" s="304"/>
      <c r="I104" s="304"/>
      <c r="J104" s="304">
        <f>SUM(J105:J106)</f>
        <v>202693.61</v>
      </c>
    </row>
    <row r="105" spans="1:10" ht="33.75">
      <c r="A105" s="201" t="s">
        <v>1241</v>
      </c>
      <c r="B105" s="206" t="s">
        <v>2324</v>
      </c>
      <c r="C105" s="206" t="s">
        <v>736</v>
      </c>
      <c r="D105" s="201" t="s">
        <v>2318</v>
      </c>
      <c r="E105" s="200" t="s">
        <v>1545</v>
      </c>
      <c r="F105" s="207" t="s">
        <v>852</v>
      </c>
      <c r="G105" s="207">
        <v>92.45</v>
      </c>
      <c r="H105" s="207">
        <f>11.41+7.53</f>
        <v>18.940000000000001</v>
      </c>
      <c r="I105" s="202">
        <f t="shared" ref="I105:I106" si="32">G105+H105</f>
        <v>111.39</v>
      </c>
      <c r="J105" s="203">
        <f t="shared" ref="J105:J116" si="33">ROUND(F105*I105,2)</f>
        <v>192878.47</v>
      </c>
    </row>
    <row r="106" spans="1:10">
      <c r="A106" s="201" t="s">
        <v>1242</v>
      </c>
      <c r="B106" s="206" t="s">
        <v>2312</v>
      </c>
      <c r="C106" s="206" t="s">
        <v>1151</v>
      </c>
      <c r="D106" s="201" t="s">
        <v>2313</v>
      </c>
      <c r="E106" s="200" t="s">
        <v>1545</v>
      </c>
      <c r="F106" s="207" t="s">
        <v>853</v>
      </c>
      <c r="G106" s="207">
        <v>46.3</v>
      </c>
      <c r="H106" s="207"/>
      <c r="I106" s="202">
        <f t="shared" si="32"/>
        <v>46.3</v>
      </c>
      <c r="J106" s="203">
        <f t="shared" si="33"/>
        <v>9815.14</v>
      </c>
    </row>
    <row r="107" spans="1:10">
      <c r="A107" s="215">
        <v>9</v>
      </c>
      <c r="B107" s="196"/>
      <c r="C107" s="308"/>
      <c r="D107" s="197" t="s">
        <v>2315</v>
      </c>
      <c r="E107" s="331"/>
      <c r="F107" s="198"/>
      <c r="G107" s="198"/>
      <c r="H107" s="198"/>
      <c r="I107" s="198"/>
      <c r="J107" s="198">
        <f>SUM(J108:J116)</f>
        <v>158717.23000000001</v>
      </c>
    </row>
    <row r="108" spans="1:10" ht="22.5">
      <c r="A108" s="201" t="s">
        <v>1243</v>
      </c>
      <c r="B108" s="206" t="s">
        <v>854</v>
      </c>
      <c r="C108" s="206" t="s">
        <v>736</v>
      </c>
      <c r="D108" s="201" t="s">
        <v>855</v>
      </c>
      <c r="E108" s="200" t="s">
        <v>1545</v>
      </c>
      <c r="F108" s="207" t="s">
        <v>856</v>
      </c>
      <c r="G108" s="207">
        <v>64.48</v>
      </c>
      <c r="H108" s="207">
        <v>15.16</v>
      </c>
      <c r="I108" s="202">
        <f t="shared" ref="I108:I116" si="34">G108+H108</f>
        <v>79.64</v>
      </c>
      <c r="J108" s="203">
        <f t="shared" si="33"/>
        <v>28845.61</v>
      </c>
    </row>
    <row r="109" spans="1:10">
      <c r="A109" s="201" t="s">
        <v>1244</v>
      </c>
      <c r="B109" s="206" t="s">
        <v>857</v>
      </c>
      <c r="C109" s="206" t="s">
        <v>47</v>
      </c>
      <c r="D109" s="201" t="s">
        <v>858</v>
      </c>
      <c r="E109" s="200" t="s">
        <v>21</v>
      </c>
      <c r="F109" s="207" t="s">
        <v>859</v>
      </c>
      <c r="G109" s="207">
        <v>12.08</v>
      </c>
      <c r="H109" s="207">
        <v>11.4</v>
      </c>
      <c r="I109" s="202">
        <f t="shared" si="34"/>
        <v>23.48</v>
      </c>
      <c r="J109" s="203">
        <f t="shared" si="33"/>
        <v>3921.63</v>
      </c>
    </row>
    <row r="110" spans="1:10" ht="33.75">
      <c r="A110" s="201" t="s">
        <v>1245</v>
      </c>
      <c r="B110" s="206" t="s">
        <v>860</v>
      </c>
      <c r="C110" s="206" t="s">
        <v>736</v>
      </c>
      <c r="D110" s="201" t="s">
        <v>265</v>
      </c>
      <c r="E110" s="200" t="s">
        <v>21</v>
      </c>
      <c r="F110" s="207" t="s">
        <v>861</v>
      </c>
      <c r="G110" s="207">
        <v>149.44</v>
      </c>
      <c r="H110" s="207">
        <v>0</v>
      </c>
      <c r="I110" s="202">
        <f t="shared" si="34"/>
        <v>149.44</v>
      </c>
      <c r="J110" s="203">
        <f t="shared" si="33"/>
        <v>5742.98</v>
      </c>
    </row>
    <row r="111" spans="1:10">
      <c r="A111" s="201" t="s">
        <v>1246</v>
      </c>
      <c r="B111" s="206" t="s">
        <v>862</v>
      </c>
      <c r="C111" s="206" t="s">
        <v>736</v>
      </c>
      <c r="D111" s="201" t="s">
        <v>863</v>
      </c>
      <c r="E111" s="200" t="s">
        <v>21</v>
      </c>
      <c r="F111" s="207" t="s">
        <v>864</v>
      </c>
      <c r="G111" s="207">
        <v>25.37</v>
      </c>
      <c r="H111" s="207">
        <v>4.25</v>
      </c>
      <c r="I111" s="202">
        <f t="shared" si="34"/>
        <v>29.62</v>
      </c>
      <c r="J111" s="203">
        <f t="shared" si="33"/>
        <v>1441.31</v>
      </c>
    </row>
    <row r="112" spans="1:10">
      <c r="A112" s="201" t="s">
        <v>1247</v>
      </c>
      <c r="B112" s="206" t="s">
        <v>865</v>
      </c>
      <c r="C112" s="206" t="s">
        <v>736</v>
      </c>
      <c r="D112" s="201" t="s">
        <v>866</v>
      </c>
      <c r="E112" s="200" t="s">
        <v>21</v>
      </c>
      <c r="F112" s="207" t="s">
        <v>867</v>
      </c>
      <c r="G112" s="207">
        <v>58.03</v>
      </c>
      <c r="H112" s="207">
        <v>15.14</v>
      </c>
      <c r="I112" s="202">
        <f t="shared" si="34"/>
        <v>73.17</v>
      </c>
      <c r="J112" s="203">
        <f t="shared" si="33"/>
        <v>4194.84</v>
      </c>
    </row>
    <row r="113" spans="1:10" ht="22.5">
      <c r="A113" s="201" t="s">
        <v>1248</v>
      </c>
      <c r="B113" s="206" t="s">
        <v>868</v>
      </c>
      <c r="C113" s="206" t="s">
        <v>47</v>
      </c>
      <c r="D113" s="201" t="s">
        <v>869</v>
      </c>
      <c r="E113" s="200" t="s">
        <v>1545</v>
      </c>
      <c r="F113" s="207" t="s">
        <v>870</v>
      </c>
      <c r="G113" s="207">
        <v>6.120000000000001</v>
      </c>
      <c r="H113" s="207">
        <v>21.82</v>
      </c>
      <c r="I113" s="202">
        <f t="shared" si="34"/>
        <v>27.94</v>
      </c>
      <c r="J113" s="203">
        <f t="shared" si="33"/>
        <v>32250.58</v>
      </c>
    </row>
    <row r="114" spans="1:10" ht="22.5">
      <c r="A114" s="201" t="s">
        <v>1249</v>
      </c>
      <c r="B114" s="206" t="s">
        <v>126</v>
      </c>
      <c r="C114" s="206" t="s">
        <v>736</v>
      </c>
      <c r="D114" s="201" t="s">
        <v>2314</v>
      </c>
      <c r="E114" s="200" t="s">
        <v>15</v>
      </c>
      <c r="F114" s="207" t="s">
        <v>127</v>
      </c>
      <c r="G114" s="207">
        <v>9.5</v>
      </c>
      <c r="H114" s="207">
        <v>0</v>
      </c>
      <c r="I114" s="202">
        <f t="shared" si="34"/>
        <v>9.5</v>
      </c>
      <c r="J114" s="203">
        <f t="shared" si="33"/>
        <v>55005</v>
      </c>
    </row>
    <row r="115" spans="1:10">
      <c r="A115" s="201" t="s">
        <v>1250</v>
      </c>
      <c r="B115" s="206" t="s">
        <v>2317</v>
      </c>
      <c r="C115" s="206" t="s">
        <v>736</v>
      </c>
      <c r="D115" s="201" t="s">
        <v>2316</v>
      </c>
      <c r="E115" s="200" t="s">
        <v>15</v>
      </c>
      <c r="F115" s="207">
        <v>1908.21</v>
      </c>
      <c r="G115" s="207">
        <f>9.89-H115</f>
        <v>4.580000000000001</v>
      </c>
      <c r="H115" s="207">
        <f>3.03+2.28</f>
        <v>5.31</v>
      </c>
      <c r="I115" s="202">
        <f t="shared" ref="I115" si="35">G115+H115</f>
        <v>9.89</v>
      </c>
      <c r="J115" s="203">
        <f t="shared" ref="J115" si="36">ROUND(F115*I115,2)</f>
        <v>18872.2</v>
      </c>
    </row>
    <row r="116" spans="1:10" ht="22.5">
      <c r="A116" s="201" t="s">
        <v>2325</v>
      </c>
      <c r="B116" s="206" t="s">
        <v>871</v>
      </c>
      <c r="C116" s="206" t="s">
        <v>736</v>
      </c>
      <c r="D116" s="201" t="s">
        <v>266</v>
      </c>
      <c r="E116" s="200" t="s">
        <v>15</v>
      </c>
      <c r="F116" s="207" t="s">
        <v>872</v>
      </c>
      <c r="G116" s="207">
        <v>9.98</v>
      </c>
      <c r="H116" s="207">
        <v>0</v>
      </c>
      <c r="I116" s="202">
        <f t="shared" si="34"/>
        <v>9.98</v>
      </c>
      <c r="J116" s="203">
        <f t="shared" si="33"/>
        <v>8443.08</v>
      </c>
    </row>
    <row r="117" spans="1:10">
      <c r="A117" s="215">
        <v>10</v>
      </c>
      <c r="B117" s="196"/>
      <c r="C117" s="308"/>
      <c r="D117" s="197" t="s">
        <v>133</v>
      </c>
      <c r="E117" s="331"/>
      <c r="F117" s="198"/>
      <c r="G117" s="198"/>
      <c r="H117" s="198"/>
      <c r="I117" s="198"/>
      <c r="J117" s="198">
        <f>J118+J121+J126+J133+J136</f>
        <v>424388.15</v>
      </c>
    </row>
    <row r="118" spans="1:10">
      <c r="A118" s="220" t="s">
        <v>1251</v>
      </c>
      <c r="B118" s="219"/>
      <c r="C118" s="309"/>
      <c r="D118" s="223" t="s">
        <v>26</v>
      </c>
      <c r="E118" s="332"/>
      <c r="F118" s="218"/>
      <c r="G118" s="218"/>
      <c r="H118" s="218"/>
      <c r="I118" s="218"/>
      <c r="J118" s="218">
        <f>SUM(J119)</f>
        <v>571.52</v>
      </c>
    </row>
    <row r="119" spans="1:10">
      <c r="A119" s="201" t="s">
        <v>1253</v>
      </c>
      <c r="B119" s="206" t="s">
        <v>232</v>
      </c>
      <c r="C119" s="206" t="s">
        <v>736</v>
      </c>
      <c r="D119" s="201" t="s">
        <v>233</v>
      </c>
      <c r="E119" s="200" t="s">
        <v>13</v>
      </c>
      <c r="F119" s="207">
        <v>2</v>
      </c>
      <c r="G119" s="207">
        <v>257.34999999999997</v>
      </c>
      <c r="H119" s="207">
        <v>28.41</v>
      </c>
      <c r="I119" s="202">
        <f>G119+H119</f>
        <v>285.76</v>
      </c>
      <c r="J119" s="203">
        <f>ROUND(F119*I119,2)</f>
        <v>571.52</v>
      </c>
    </row>
    <row r="120" spans="1:10">
      <c r="A120" s="220" t="s">
        <v>1252</v>
      </c>
      <c r="B120" s="219"/>
      <c r="C120" s="309"/>
      <c r="D120" s="223" t="s">
        <v>27</v>
      </c>
      <c r="E120" s="332"/>
      <c r="F120" s="218"/>
      <c r="G120" s="218"/>
      <c r="H120" s="218"/>
      <c r="I120" s="218"/>
      <c r="J120" s="218"/>
    </row>
    <row r="121" spans="1:10">
      <c r="A121" s="229" t="s">
        <v>1254</v>
      </c>
      <c r="B121" s="230"/>
      <c r="C121" s="263"/>
      <c r="D121" s="232" t="s">
        <v>28</v>
      </c>
      <c r="E121" s="233"/>
      <c r="F121" s="234"/>
      <c r="G121" s="234"/>
      <c r="H121" s="234"/>
      <c r="I121" s="234"/>
      <c r="J121" s="234">
        <f>SUM(J122:J125)</f>
        <v>56421.8</v>
      </c>
    </row>
    <row r="122" spans="1:10" ht="22.5">
      <c r="A122" s="225" t="s">
        <v>1255</v>
      </c>
      <c r="B122" s="206" t="s">
        <v>234</v>
      </c>
      <c r="C122" s="206" t="s">
        <v>736</v>
      </c>
      <c r="D122" s="201" t="s">
        <v>242</v>
      </c>
      <c r="E122" s="200" t="s">
        <v>13</v>
      </c>
      <c r="F122" s="207" t="s">
        <v>235</v>
      </c>
      <c r="G122" s="207">
        <v>1115.3499999999999</v>
      </c>
      <c r="H122" s="207">
        <v>35.380000000000003</v>
      </c>
      <c r="I122" s="202">
        <f>G122+H122</f>
        <v>1150.73</v>
      </c>
      <c r="J122" s="203">
        <f>ROUND(F122*I122,2)</f>
        <v>20713.14</v>
      </c>
    </row>
    <row r="123" spans="1:10" ht="33.75">
      <c r="A123" s="225" t="s">
        <v>1256</v>
      </c>
      <c r="B123" s="206" t="s">
        <v>236</v>
      </c>
      <c r="C123" s="206" t="s">
        <v>736</v>
      </c>
      <c r="D123" s="201" t="s">
        <v>243</v>
      </c>
      <c r="E123" s="200" t="s">
        <v>13</v>
      </c>
      <c r="F123" s="207" t="s">
        <v>237</v>
      </c>
      <c r="G123" s="207">
        <v>659.33999999999992</v>
      </c>
      <c r="H123" s="207">
        <v>266.08</v>
      </c>
      <c r="I123" s="202">
        <f>G123+H123</f>
        <v>925.41999999999985</v>
      </c>
      <c r="J123" s="203">
        <f>ROUND(F123*I123,2)</f>
        <v>19433.82</v>
      </c>
    </row>
    <row r="124" spans="1:10">
      <c r="A124" s="225" t="s">
        <v>1257</v>
      </c>
      <c r="B124" s="206" t="s">
        <v>238</v>
      </c>
      <c r="C124" s="206" t="s">
        <v>736</v>
      </c>
      <c r="D124" s="201" t="s">
        <v>136</v>
      </c>
      <c r="E124" s="200" t="s">
        <v>1545</v>
      </c>
      <c r="F124" s="207" t="s">
        <v>239</v>
      </c>
      <c r="G124" s="207">
        <v>4174.24</v>
      </c>
      <c r="H124" s="207">
        <v>45.16</v>
      </c>
      <c r="I124" s="202">
        <f>G124+H124</f>
        <v>4219.3999999999996</v>
      </c>
      <c r="J124" s="203">
        <f>ROUND(F124*I124,2)</f>
        <v>12658.2</v>
      </c>
    </row>
    <row r="125" spans="1:10">
      <c r="A125" s="225" t="s">
        <v>1258</v>
      </c>
      <c r="B125" s="206" t="s">
        <v>240</v>
      </c>
      <c r="C125" s="206" t="s">
        <v>736</v>
      </c>
      <c r="D125" s="201" t="s">
        <v>137</v>
      </c>
      <c r="E125" s="200" t="s">
        <v>1545</v>
      </c>
      <c r="F125" s="207" t="s">
        <v>241</v>
      </c>
      <c r="G125" s="207">
        <v>1788.97</v>
      </c>
      <c r="H125" s="207">
        <v>19.350000000000001</v>
      </c>
      <c r="I125" s="202">
        <f>G125+H125</f>
        <v>1808.32</v>
      </c>
      <c r="J125" s="203">
        <f>ROUND(F125*I125,2)</f>
        <v>3616.64</v>
      </c>
    </row>
    <row r="126" spans="1:10">
      <c r="A126" s="229" t="s">
        <v>1259</v>
      </c>
      <c r="B126" s="230"/>
      <c r="C126" s="263"/>
      <c r="D126" s="232" t="s">
        <v>138</v>
      </c>
      <c r="E126" s="233"/>
      <c r="F126" s="234"/>
      <c r="G126" s="234"/>
      <c r="H126" s="234"/>
      <c r="I126" s="234"/>
      <c r="J126" s="234">
        <f>SUM(J127:J132)</f>
        <v>150817.90999999997</v>
      </c>
    </row>
    <row r="127" spans="1:10" ht="22.5">
      <c r="A127" s="225" t="s">
        <v>1260</v>
      </c>
      <c r="B127" s="206" t="s">
        <v>244</v>
      </c>
      <c r="C127" s="206" t="s">
        <v>736</v>
      </c>
      <c r="D127" s="201" t="s">
        <v>1544</v>
      </c>
      <c r="E127" s="200" t="s">
        <v>13</v>
      </c>
      <c r="F127" s="207">
        <v>2</v>
      </c>
      <c r="G127" s="207">
        <v>728.61000000000013</v>
      </c>
      <c r="H127" s="207">
        <v>266.08</v>
      </c>
      <c r="I127" s="202">
        <f t="shared" ref="I127:I132" si="37">G127+H127</f>
        <v>994.69</v>
      </c>
      <c r="J127" s="203">
        <f t="shared" ref="J127:J132" si="38">ROUND(F127*I127,2)</f>
        <v>1989.38</v>
      </c>
    </row>
    <row r="128" spans="1:10" ht="33.75">
      <c r="A128" s="225" t="s">
        <v>1261</v>
      </c>
      <c r="B128" s="206" t="s">
        <v>245</v>
      </c>
      <c r="C128" s="206" t="s">
        <v>736</v>
      </c>
      <c r="D128" s="201" t="s">
        <v>251</v>
      </c>
      <c r="E128" s="200" t="s">
        <v>13</v>
      </c>
      <c r="F128" s="207" t="s">
        <v>246</v>
      </c>
      <c r="G128" s="207">
        <v>496.39000000000004</v>
      </c>
      <c r="H128" s="207">
        <v>222.68</v>
      </c>
      <c r="I128" s="202">
        <f t="shared" si="37"/>
        <v>719.07</v>
      </c>
      <c r="J128" s="203">
        <f t="shared" si="38"/>
        <v>12224.19</v>
      </c>
    </row>
    <row r="129" spans="1:10" ht="33.75">
      <c r="A129" s="225" t="s">
        <v>1262</v>
      </c>
      <c r="B129" s="206" t="s">
        <v>247</v>
      </c>
      <c r="C129" s="206" t="s">
        <v>736</v>
      </c>
      <c r="D129" s="201" t="s">
        <v>252</v>
      </c>
      <c r="E129" s="200" t="s">
        <v>13</v>
      </c>
      <c r="F129" s="207" t="s">
        <v>248</v>
      </c>
      <c r="G129" s="207">
        <v>1615.5099999999998</v>
      </c>
      <c r="H129" s="207">
        <v>307.86</v>
      </c>
      <c r="I129" s="202">
        <f t="shared" si="37"/>
        <v>1923.37</v>
      </c>
      <c r="J129" s="203">
        <f t="shared" si="38"/>
        <v>86551.65</v>
      </c>
    </row>
    <row r="130" spans="1:10" ht="33.75">
      <c r="A130" s="225" t="s">
        <v>1263</v>
      </c>
      <c r="B130" s="206" t="s">
        <v>249</v>
      </c>
      <c r="C130" s="206" t="s">
        <v>736</v>
      </c>
      <c r="D130" s="201" t="s">
        <v>253</v>
      </c>
      <c r="E130" s="200" t="s">
        <v>13</v>
      </c>
      <c r="F130" s="207" t="s">
        <v>250</v>
      </c>
      <c r="G130" s="207">
        <v>503.32000000000005</v>
      </c>
      <c r="H130" s="207">
        <v>224.29</v>
      </c>
      <c r="I130" s="202">
        <f t="shared" si="37"/>
        <v>727.61</v>
      </c>
      <c r="J130" s="203">
        <f t="shared" si="38"/>
        <v>10914.15</v>
      </c>
    </row>
    <row r="131" spans="1:10" ht="33.75">
      <c r="A131" s="225" t="s">
        <v>1264</v>
      </c>
      <c r="B131" s="206"/>
      <c r="C131" s="206" t="s">
        <v>304</v>
      </c>
      <c r="D131" s="201" t="s">
        <v>134</v>
      </c>
      <c r="E131" s="200" t="s">
        <v>13</v>
      </c>
      <c r="F131" s="207">
        <v>6</v>
      </c>
      <c r="G131" s="207">
        <v>4090.4</v>
      </c>
      <c r="H131" s="207">
        <v>333.26</v>
      </c>
      <c r="I131" s="202">
        <f t="shared" si="37"/>
        <v>4423.66</v>
      </c>
      <c r="J131" s="203">
        <f t="shared" si="38"/>
        <v>26541.96</v>
      </c>
    </row>
    <row r="132" spans="1:10" ht="33.75">
      <c r="A132" s="225" t="s">
        <v>1265</v>
      </c>
      <c r="B132" s="206"/>
      <c r="C132" s="206" t="s">
        <v>304</v>
      </c>
      <c r="D132" s="201" t="s">
        <v>135</v>
      </c>
      <c r="E132" s="200" t="s">
        <v>13</v>
      </c>
      <c r="F132" s="207">
        <v>6</v>
      </c>
      <c r="G132" s="207">
        <v>1932.8</v>
      </c>
      <c r="H132" s="207">
        <v>166.63</v>
      </c>
      <c r="I132" s="202">
        <f t="shared" si="37"/>
        <v>2099.4299999999998</v>
      </c>
      <c r="J132" s="203">
        <f t="shared" si="38"/>
        <v>12596.58</v>
      </c>
    </row>
    <row r="133" spans="1:10">
      <c r="A133" s="229" t="s">
        <v>1266</v>
      </c>
      <c r="B133" s="230"/>
      <c r="C133" s="263"/>
      <c r="D133" s="232" t="s">
        <v>29</v>
      </c>
      <c r="E133" s="233"/>
      <c r="F133" s="234"/>
      <c r="G133" s="234"/>
      <c r="H133" s="234"/>
      <c r="I133" s="234"/>
      <c r="J133" s="234">
        <f>SUM(J134:J135)</f>
        <v>12175.6</v>
      </c>
    </row>
    <row r="134" spans="1:10">
      <c r="A134" s="225" t="s">
        <v>1267</v>
      </c>
      <c r="B134" s="206" t="s">
        <v>873</v>
      </c>
      <c r="C134" s="236" t="s">
        <v>47</v>
      </c>
      <c r="D134" s="235" t="s">
        <v>139</v>
      </c>
      <c r="E134" s="200" t="s">
        <v>13</v>
      </c>
      <c r="F134" s="344">
        <v>2</v>
      </c>
      <c r="G134" s="301">
        <v>937.35</v>
      </c>
      <c r="H134" s="301">
        <v>78.790000000000006</v>
      </c>
      <c r="I134" s="302">
        <f>G134+H134</f>
        <v>1016.14</v>
      </c>
      <c r="J134" s="303">
        <f>ROUND(F134*I134,2)</f>
        <v>2032.28</v>
      </c>
    </row>
    <row r="135" spans="1:10" ht="22.5">
      <c r="A135" s="225" t="s">
        <v>1539</v>
      </c>
      <c r="B135" s="206">
        <v>91341</v>
      </c>
      <c r="C135" s="343" t="s">
        <v>47</v>
      </c>
      <c r="D135" s="235" t="s">
        <v>1540</v>
      </c>
      <c r="E135" s="200" t="s">
        <v>11</v>
      </c>
      <c r="F135" s="305">
        <v>18.600000000000001</v>
      </c>
      <c r="G135" s="305">
        <v>537.09</v>
      </c>
      <c r="H135" s="305">
        <v>8.25</v>
      </c>
      <c r="I135" s="346">
        <f>G135+H135</f>
        <v>545.34</v>
      </c>
      <c r="J135" s="347">
        <f>ROUND(F135*I135,2)</f>
        <v>10143.32</v>
      </c>
    </row>
    <row r="136" spans="1:10">
      <c r="A136" s="220" t="s">
        <v>1268</v>
      </c>
      <c r="B136" s="219"/>
      <c r="C136" s="309"/>
      <c r="D136" s="223" t="s">
        <v>30</v>
      </c>
      <c r="E136" s="332"/>
      <c r="F136" s="345"/>
      <c r="G136" s="345"/>
      <c r="H136" s="345"/>
      <c r="I136" s="345"/>
      <c r="J136" s="345">
        <f>SUM(J137:J139)</f>
        <v>204401.32</v>
      </c>
    </row>
    <row r="137" spans="1:10">
      <c r="A137" s="225" t="s">
        <v>1269</v>
      </c>
      <c r="B137" s="206" t="s">
        <v>2326</v>
      </c>
      <c r="C137" s="206" t="s">
        <v>304</v>
      </c>
      <c r="D137" s="225" t="s">
        <v>2334</v>
      </c>
      <c r="E137" s="200" t="s">
        <v>21</v>
      </c>
      <c r="F137" s="207">
        <v>930.77</v>
      </c>
      <c r="G137" s="207">
        <v>135.97</v>
      </c>
      <c r="H137" s="207">
        <f>11.9+6.85+10.31</f>
        <v>29.060000000000002</v>
      </c>
      <c r="I137" s="202">
        <f t="shared" ref="I137:I139" si="39">G137+H137</f>
        <v>165.03</v>
      </c>
      <c r="J137" s="203">
        <f t="shared" ref="J137:J139" si="40">ROUND(F137*I137,2)</f>
        <v>153604.97</v>
      </c>
    </row>
    <row r="138" spans="1:10">
      <c r="A138" s="225" t="s">
        <v>1270</v>
      </c>
      <c r="B138" s="206" t="s">
        <v>2327</v>
      </c>
      <c r="C138" s="206" t="s">
        <v>304</v>
      </c>
      <c r="D138" s="392" t="s">
        <v>2335</v>
      </c>
      <c r="E138" s="200" t="s">
        <v>21</v>
      </c>
      <c r="F138" s="207">
        <v>201.37</v>
      </c>
      <c r="G138" s="207">
        <v>178.26</v>
      </c>
      <c r="H138" s="207">
        <f>11.9+6.85+10.31</f>
        <v>29.060000000000002</v>
      </c>
      <c r="I138" s="202">
        <f t="shared" si="39"/>
        <v>207.32</v>
      </c>
      <c r="J138" s="203">
        <f t="shared" si="40"/>
        <v>41748.03</v>
      </c>
    </row>
    <row r="139" spans="1:10">
      <c r="A139" s="225" t="s">
        <v>1271</v>
      </c>
      <c r="B139" s="206" t="s">
        <v>2328</v>
      </c>
      <c r="C139" s="206" t="s">
        <v>304</v>
      </c>
      <c r="D139" s="392" t="s">
        <v>2336</v>
      </c>
      <c r="E139" s="200" t="s">
        <v>21</v>
      </c>
      <c r="F139" s="207">
        <v>64</v>
      </c>
      <c r="G139" s="207">
        <v>112.32</v>
      </c>
      <c r="H139" s="207">
        <f>11.9+6.85+10.31</f>
        <v>29.060000000000002</v>
      </c>
      <c r="I139" s="202">
        <f t="shared" si="39"/>
        <v>141.38</v>
      </c>
      <c r="J139" s="203">
        <f t="shared" si="40"/>
        <v>9048.32</v>
      </c>
    </row>
    <row r="140" spans="1:10">
      <c r="A140" s="215">
        <v>11</v>
      </c>
      <c r="B140" s="196"/>
      <c r="C140" s="308"/>
      <c r="D140" s="197" t="s">
        <v>31</v>
      </c>
      <c r="E140" s="331"/>
      <c r="F140" s="198"/>
      <c r="G140" s="198"/>
      <c r="H140" s="198"/>
      <c r="I140" s="198"/>
      <c r="J140" s="198">
        <f>SUM(J141:J146)</f>
        <v>58893.39</v>
      </c>
    </row>
    <row r="141" spans="1:10" ht="22.5">
      <c r="A141" s="224" t="s">
        <v>1272</v>
      </c>
      <c r="B141" s="200" t="s">
        <v>874</v>
      </c>
      <c r="C141" s="206" t="s">
        <v>736</v>
      </c>
      <c r="D141" s="201" t="s">
        <v>150</v>
      </c>
      <c r="E141" s="200" t="s">
        <v>21</v>
      </c>
      <c r="F141" s="202" t="s">
        <v>875</v>
      </c>
      <c r="G141" s="207">
        <v>16.5</v>
      </c>
      <c r="H141" s="207">
        <v>5.63</v>
      </c>
      <c r="I141" s="202">
        <f t="shared" ref="I141:I146" si="41">G141+H141</f>
        <v>22.13</v>
      </c>
      <c r="J141" s="203">
        <f t="shared" ref="J141:J146" si="42">ROUND(F141*I141,2)</f>
        <v>3235.63</v>
      </c>
    </row>
    <row r="142" spans="1:10" ht="22.5">
      <c r="A142" s="224" t="s">
        <v>1273</v>
      </c>
      <c r="B142" s="200" t="s">
        <v>876</v>
      </c>
      <c r="C142" s="206" t="s">
        <v>736</v>
      </c>
      <c r="D142" s="201" t="s">
        <v>149</v>
      </c>
      <c r="E142" s="200" t="s">
        <v>21</v>
      </c>
      <c r="F142" s="202" t="s">
        <v>877</v>
      </c>
      <c r="G142" s="207">
        <v>3.3</v>
      </c>
      <c r="H142" s="207">
        <v>11.27</v>
      </c>
      <c r="I142" s="202">
        <f t="shared" si="41"/>
        <v>14.57</v>
      </c>
      <c r="J142" s="203">
        <f t="shared" si="42"/>
        <v>1273.8599999999999</v>
      </c>
    </row>
    <row r="143" spans="1:10" ht="22.5">
      <c r="A143" s="224" t="s">
        <v>1274</v>
      </c>
      <c r="B143" s="206" t="s">
        <v>878</v>
      </c>
      <c r="C143" s="206" t="s">
        <v>736</v>
      </c>
      <c r="D143" s="201" t="s">
        <v>148</v>
      </c>
      <c r="E143" s="200" t="s">
        <v>21</v>
      </c>
      <c r="F143" s="202" t="s">
        <v>879</v>
      </c>
      <c r="G143" s="207">
        <v>4.9530000000000003</v>
      </c>
      <c r="H143" s="207">
        <v>10.6</v>
      </c>
      <c r="I143" s="202">
        <f t="shared" si="41"/>
        <v>15.553000000000001</v>
      </c>
      <c r="J143" s="203">
        <f t="shared" si="42"/>
        <v>24.88</v>
      </c>
    </row>
    <row r="144" spans="1:10" ht="22.5">
      <c r="A144" s="224" t="s">
        <v>1275</v>
      </c>
      <c r="B144" s="206" t="s">
        <v>880</v>
      </c>
      <c r="C144" s="206" t="s">
        <v>736</v>
      </c>
      <c r="D144" s="201" t="s">
        <v>147</v>
      </c>
      <c r="E144" s="200" t="s">
        <v>21</v>
      </c>
      <c r="F144" s="202" t="s">
        <v>881</v>
      </c>
      <c r="G144" s="207">
        <v>49.5</v>
      </c>
      <c r="H144" s="207">
        <f>6.04+4.56</f>
        <v>10.6</v>
      </c>
      <c r="I144" s="202">
        <f t="shared" si="41"/>
        <v>60.1</v>
      </c>
      <c r="J144" s="203">
        <f t="shared" si="42"/>
        <v>1727.88</v>
      </c>
    </row>
    <row r="145" spans="1:11" ht="22.5">
      <c r="A145" s="224" t="s">
        <v>1276</v>
      </c>
      <c r="B145" s="206" t="s">
        <v>882</v>
      </c>
      <c r="C145" s="206" t="s">
        <v>736</v>
      </c>
      <c r="D145" s="201" t="s">
        <v>146</v>
      </c>
      <c r="E145" s="200" t="s">
        <v>11</v>
      </c>
      <c r="F145" s="207" t="s">
        <v>883</v>
      </c>
      <c r="G145" s="207">
        <v>389.78</v>
      </c>
      <c r="H145" s="207">
        <v>47.34</v>
      </c>
      <c r="I145" s="202">
        <f t="shared" si="41"/>
        <v>437.12</v>
      </c>
      <c r="J145" s="203">
        <f t="shared" si="42"/>
        <v>22201.32</v>
      </c>
    </row>
    <row r="146" spans="1:11" ht="22.5">
      <c r="A146" s="224" t="s">
        <v>1277</v>
      </c>
      <c r="B146" s="206" t="s">
        <v>884</v>
      </c>
      <c r="C146" s="206" t="s">
        <v>736</v>
      </c>
      <c r="D146" s="201" t="s">
        <v>885</v>
      </c>
      <c r="E146" s="200" t="s">
        <v>1545</v>
      </c>
      <c r="F146" s="207" t="s">
        <v>886</v>
      </c>
      <c r="G146" s="207">
        <v>377.11</v>
      </c>
      <c r="H146" s="207">
        <v>99.1</v>
      </c>
      <c r="I146" s="202">
        <f t="shared" si="41"/>
        <v>476.21000000000004</v>
      </c>
      <c r="J146" s="203">
        <f t="shared" si="42"/>
        <v>30429.82</v>
      </c>
    </row>
    <row r="147" spans="1:11">
      <c r="A147" s="215">
        <v>12</v>
      </c>
      <c r="B147" s="196"/>
      <c r="C147" s="308"/>
      <c r="D147" s="197" t="s">
        <v>32</v>
      </c>
      <c r="E147" s="331"/>
      <c r="F147" s="198"/>
      <c r="G147" s="198"/>
      <c r="H147" s="198"/>
      <c r="I147" s="198"/>
      <c r="J147" s="198">
        <f>SUM(J148:J154)</f>
        <v>151076.34</v>
      </c>
    </row>
    <row r="148" spans="1:11">
      <c r="A148" s="224" t="s">
        <v>1278</v>
      </c>
      <c r="B148" s="200" t="s">
        <v>887</v>
      </c>
      <c r="C148" s="200" t="s">
        <v>47</v>
      </c>
      <c r="D148" s="201" t="s">
        <v>888</v>
      </c>
      <c r="E148" s="200" t="s">
        <v>1545</v>
      </c>
      <c r="F148" s="202" t="s">
        <v>889</v>
      </c>
      <c r="G148" s="207">
        <v>2.9299999999999997</v>
      </c>
      <c r="H148" s="207">
        <v>6.25</v>
      </c>
      <c r="I148" s="202">
        <f t="shared" ref="I148:I154" si="43">G148+H148</f>
        <v>9.18</v>
      </c>
      <c r="J148" s="203">
        <f t="shared" ref="J148:J154" si="44">ROUND(F148*I148,2)</f>
        <v>57010.19</v>
      </c>
    </row>
    <row r="149" spans="1:11" ht="24" customHeight="1">
      <c r="A149" s="224" t="s">
        <v>1279</v>
      </c>
      <c r="B149" s="206" t="s">
        <v>890</v>
      </c>
      <c r="C149" s="206" t="s">
        <v>47</v>
      </c>
      <c r="D149" s="201" t="s">
        <v>891</v>
      </c>
      <c r="E149" s="200" t="s">
        <v>1545</v>
      </c>
      <c r="F149" s="207" t="s">
        <v>892</v>
      </c>
      <c r="G149" s="207">
        <v>1.9800000000000004</v>
      </c>
      <c r="H149" s="207">
        <v>10.1</v>
      </c>
      <c r="I149" s="202">
        <f t="shared" si="43"/>
        <v>12.08</v>
      </c>
      <c r="J149" s="203">
        <f t="shared" si="44"/>
        <v>2681.64</v>
      </c>
    </row>
    <row r="150" spans="1:11">
      <c r="A150" s="224" t="s">
        <v>1280</v>
      </c>
      <c r="B150" s="206" t="s">
        <v>893</v>
      </c>
      <c r="C150" s="206" t="s">
        <v>736</v>
      </c>
      <c r="D150" s="201" t="s">
        <v>152</v>
      </c>
      <c r="E150" s="200" t="s">
        <v>1545</v>
      </c>
      <c r="F150" s="207" t="s">
        <v>894</v>
      </c>
      <c r="G150" s="207">
        <v>5.24</v>
      </c>
      <c r="H150" s="207">
        <v>3.75</v>
      </c>
      <c r="I150" s="202">
        <f t="shared" si="43"/>
        <v>8.99</v>
      </c>
      <c r="J150" s="203">
        <f t="shared" si="44"/>
        <v>4807.49</v>
      </c>
    </row>
    <row r="151" spans="1:11" ht="22.5">
      <c r="A151" s="224" t="s">
        <v>1281</v>
      </c>
      <c r="B151" s="206" t="s">
        <v>895</v>
      </c>
      <c r="C151" s="206" t="s">
        <v>736</v>
      </c>
      <c r="D151" s="201" t="s">
        <v>151</v>
      </c>
      <c r="E151" s="200" t="s">
        <v>1545</v>
      </c>
      <c r="F151" s="207" t="s">
        <v>896</v>
      </c>
      <c r="G151" s="207">
        <v>6.38</v>
      </c>
      <c r="H151" s="207">
        <v>3.75</v>
      </c>
      <c r="I151" s="202">
        <f t="shared" si="43"/>
        <v>10.129999999999999</v>
      </c>
      <c r="J151" s="203">
        <f t="shared" si="44"/>
        <v>48387.16</v>
      </c>
    </row>
    <row r="152" spans="1:11" ht="22.5">
      <c r="A152" s="224" t="s">
        <v>1282</v>
      </c>
      <c r="B152" s="206" t="s">
        <v>897</v>
      </c>
      <c r="C152" s="206" t="s">
        <v>47</v>
      </c>
      <c r="D152" s="201" t="s">
        <v>898</v>
      </c>
      <c r="E152" s="200" t="s">
        <v>1545</v>
      </c>
      <c r="F152" s="207" t="s">
        <v>899</v>
      </c>
      <c r="G152" s="207">
        <v>4.4000000000000004</v>
      </c>
      <c r="H152" s="207">
        <v>3.75</v>
      </c>
      <c r="I152" s="202">
        <f t="shared" si="43"/>
        <v>8.15</v>
      </c>
      <c r="J152" s="203">
        <f t="shared" si="44"/>
        <v>351.84</v>
      </c>
    </row>
    <row r="153" spans="1:11">
      <c r="A153" s="224" t="s">
        <v>1283</v>
      </c>
      <c r="B153" s="206" t="s">
        <v>900</v>
      </c>
      <c r="C153" s="206" t="s">
        <v>47</v>
      </c>
      <c r="D153" s="237" t="s">
        <v>901</v>
      </c>
      <c r="E153" s="200" t="s">
        <v>1545</v>
      </c>
      <c r="F153" s="207" t="s">
        <v>902</v>
      </c>
      <c r="G153" s="207">
        <v>0.8899999999999999</v>
      </c>
      <c r="H153" s="207">
        <v>0.78</v>
      </c>
      <c r="I153" s="202">
        <f t="shared" si="43"/>
        <v>1.67</v>
      </c>
      <c r="J153" s="203">
        <f t="shared" si="44"/>
        <v>8870</v>
      </c>
    </row>
    <row r="154" spans="1:11">
      <c r="A154" s="224" t="s">
        <v>1284</v>
      </c>
      <c r="B154" s="200" t="s">
        <v>903</v>
      </c>
      <c r="C154" s="206" t="s">
        <v>736</v>
      </c>
      <c r="D154" s="201" t="s">
        <v>264</v>
      </c>
      <c r="E154" s="200" t="s">
        <v>1545</v>
      </c>
      <c r="F154" s="202" t="s">
        <v>904</v>
      </c>
      <c r="G154" s="207">
        <v>3.9299999999999997</v>
      </c>
      <c r="H154" s="207">
        <v>10.01</v>
      </c>
      <c r="I154" s="202">
        <f t="shared" si="43"/>
        <v>13.94</v>
      </c>
      <c r="J154" s="203">
        <f t="shared" si="44"/>
        <v>28968.02</v>
      </c>
    </row>
    <row r="155" spans="1:11">
      <c r="A155" s="215">
        <v>13</v>
      </c>
      <c r="B155" s="196"/>
      <c r="C155" s="308"/>
      <c r="D155" s="197" t="s">
        <v>33</v>
      </c>
      <c r="E155" s="331"/>
      <c r="F155" s="198"/>
      <c r="G155" s="198"/>
      <c r="H155" s="198"/>
      <c r="I155" s="198"/>
      <c r="J155" s="198">
        <f>SUM(J156:J188)</f>
        <v>110537.53000000001</v>
      </c>
    </row>
    <row r="156" spans="1:11" ht="22.5">
      <c r="A156" s="224" t="s">
        <v>746</v>
      </c>
      <c r="B156" s="200" t="s">
        <v>905</v>
      </c>
      <c r="C156" s="206" t="s">
        <v>736</v>
      </c>
      <c r="D156" s="225" t="s">
        <v>171</v>
      </c>
      <c r="E156" s="200" t="s">
        <v>13</v>
      </c>
      <c r="F156" s="202" t="s">
        <v>231</v>
      </c>
      <c r="G156" s="207">
        <v>1409.36</v>
      </c>
      <c r="H156" s="207">
        <v>61.81</v>
      </c>
      <c r="I156" s="202">
        <f t="shared" ref="I156:I188" si="45">G156+H156</f>
        <v>1471.1699999999998</v>
      </c>
      <c r="J156" s="203">
        <f t="shared" ref="J156:J188" si="46">ROUND(F156*I156,2)</f>
        <v>1471.17</v>
      </c>
      <c r="K156" s="191">
        <f>J156/10</f>
        <v>147.11700000000002</v>
      </c>
    </row>
    <row r="157" spans="1:11" ht="22.5">
      <c r="A157" s="224" t="s">
        <v>747</v>
      </c>
      <c r="B157" s="200" t="s">
        <v>906</v>
      </c>
      <c r="C157" s="206" t="s">
        <v>736</v>
      </c>
      <c r="D157" s="225" t="s">
        <v>164</v>
      </c>
      <c r="E157" s="200" t="s">
        <v>13</v>
      </c>
      <c r="F157" s="202" t="s">
        <v>231</v>
      </c>
      <c r="G157" s="207">
        <v>1463.41</v>
      </c>
      <c r="H157" s="207">
        <v>67.430000000000007</v>
      </c>
      <c r="I157" s="202">
        <f t="shared" si="45"/>
        <v>1530.8400000000001</v>
      </c>
      <c r="J157" s="203">
        <f t="shared" si="46"/>
        <v>1530.84</v>
      </c>
    </row>
    <row r="158" spans="1:11" ht="22.5">
      <c r="A158" s="224" t="s">
        <v>748</v>
      </c>
      <c r="B158" s="238" t="s">
        <v>907</v>
      </c>
      <c r="C158" s="206" t="s">
        <v>736</v>
      </c>
      <c r="D158" s="239" t="s">
        <v>167</v>
      </c>
      <c r="E158" s="200" t="s">
        <v>13</v>
      </c>
      <c r="F158" s="202" t="s">
        <v>231</v>
      </c>
      <c r="G158" s="207">
        <v>1517.47</v>
      </c>
      <c r="H158" s="207">
        <v>73.05</v>
      </c>
      <c r="I158" s="202">
        <f t="shared" si="45"/>
        <v>1590.52</v>
      </c>
      <c r="J158" s="203">
        <f t="shared" si="46"/>
        <v>1590.52</v>
      </c>
    </row>
    <row r="159" spans="1:11" ht="22.5">
      <c r="A159" s="224" t="s">
        <v>749</v>
      </c>
      <c r="B159" s="238" t="s">
        <v>908</v>
      </c>
      <c r="C159" s="206" t="s">
        <v>736</v>
      </c>
      <c r="D159" s="239" t="s">
        <v>170</v>
      </c>
      <c r="E159" s="200" t="s">
        <v>13</v>
      </c>
      <c r="F159" s="240" t="s">
        <v>231</v>
      </c>
      <c r="G159" s="207">
        <v>1625.58</v>
      </c>
      <c r="H159" s="207">
        <v>84.29</v>
      </c>
      <c r="I159" s="202">
        <f t="shared" si="45"/>
        <v>1709.87</v>
      </c>
      <c r="J159" s="203">
        <f t="shared" si="46"/>
        <v>1709.87</v>
      </c>
    </row>
    <row r="160" spans="1:11" ht="22.5">
      <c r="A160" s="224" t="s">
        <v>750</v>
      </c>
      <c r="B160" s="236" t="s">
        <v>909</v>
      </c>
      <c r="C160" s="206" t="s">
        <v>736</v>
      </c>
      <c r="D160" s="239" t="s">
        <v>176</v>
      </c>
      <c r="E160" s="200" t="s">
        <v>13</v>
      </c>
      <c r="F160" s="207" t="s">
        <v>231</v>
      </c>
      <c r="G160" s="207">
        <v>1706.66</v>
      </c>
      <c r="H160" s="207">
        <v>92.72</v>
      </c>
      <c r="I160" s="202">
        <f t="shared" si="45"/>
        <v>1799.38</v>
      </c>
      <c r="J160" s="203">
        <f t="shared" si="46"/>
        <v>1799.38</v>
      </c>
    </row>
    <row r="161" spans="1:10" ht="22.5">
      <c r="A161" s="224" t="s">
        <v>1285</v>
      </c>
      <c r="B161" s="236" t="s">
        <v>910</v>
      </c>
      <c r="C161" s="206" t="s">
        <v>736</v>
      </c>
      <c r="D161" s="239" t="s">
        <v>173</v>
      </c>
      <c r="E161" s="200" t="s">
        <v>13</v>
      </c>
      <c r="F161" s="207" t="s">
        <v>231</v>
      </c>
      <c r="G161" s="207">
        <v>1787.74</v>
      </c>
      <c r="H161" s="207">
        <v>101.15</v>
      </c>
      <c r="I161" s="202">
        <f t="shared" si="45"/>
        <v>1888.89</v>
      </c>
      <c r="J161" s="203">
        <f t="shared" si="46"/>
        <v>1888.89</v>
      </c>
    </row>
    <row r="162" spans="1:10" ht="24" customHeight="1">
      <c r="A162" s="224" t="s">
        <v>1286</v>
      </c>
      <c r="B162" s="206" t="s">
        <v>911</v>
      </c>
      <c r="C162" s="206" t="s">
        <v>736</v>
      </c>
      <c r="D162" s="241" t="s">
        <v>166</v>
      </c>
      <c r="E162" s="200" t="s">
        <v>13</v>
      </c>
      <c r="F162" s="207" t="s">
        <v>241</v>
      </c>
      <c r="G162" s="207">
        <v>1863.77</v>
      </c>
      <c r="H162" s="207">
        <v>106.77</v>
      </c>
      <c r="I162" s="202">
        <f t="shared" si="45"/>
        <v>1970.54</v>
      </c>
      <c r="J162" s="203">
        <f t="shared" si="46"/>
        <v>3941.08</v>
      </c>
    </row>
    <row r="163" spans="1:10" ht="24" customHeight="1">
      <c r="A163" s="224" t="s">
        <v>1287</v>
      </c>
      <c r="B163" s="206" t="s">
        <v>912</v>
      </c>
      <c r="C163" s="206" t="s">
        <v>736</v>
      </c>
      <c r="D163" s="241" t="s">
        <v>169</v>
      </c>
      <c r="E163" s="200" t="s">
        <v>13</v>
      </c>
      <c r="F163" s="207" t="s">
        <v>231</v>
      </c>
      <c r="G163" s="207">
        <v>1971.88</v>
      </c>
      <c r="H163" s="207">
        <v>118.01</v>
      </c>
      <c r="I163" s="202">
        <f t="shared" si="45"/>
        <v>2089.8900000000003</v>
      </c>
      <c r="J163" s="203">
        <f t="shared" si="46"/>
        <v>2089.89</v>
      </c>
    </row>
    <row r="164" spans="1:10" ht="24" customHeight="1">
      <c r="A164" s="224" t="s">
        <v>1288</v>
      </c>
      <c r="B164" s="206" t="s">
        <v>913</v>
      </c>
      <c r="C164" s="206" t="s">
        <v>736</v>
      </c>
      <c r="D164" s="241" t="s">
        <v>162</v>
      </c>
      <c r="E164" s="200" t="s">
        <v>13</v>
      </c>
      <c r="F164" s="207" t="s">
        <v>231</v>
      </c>
      <c r="G164" s="207">
        <v>2052.96</v>
      </c>
      <c r="H164" s="207">
        <v>126.44</v>
      </c>
      <c r="I164" s="202">
        <f t="shared" si="45"/>
        <v>2179.4</v>
      </c>
      <c r="J164" s="203">
        <f t="shared" si="46"/>
        <v>2179.4</v>
      </c>
    </row>
    <row r="165" spans="1:10" ht="24" customHeight="1">
      <c r="A165" s="224" t="s">
        <v>1289</v>
      </c>
      <c r="B165" s="206" t="s">
        <v>914</v>
      </c>
      <c r="C165" s="206" t="s">
        <v>736</v>
      </c>
      <c r="D165" s="241" t="s">
        <v>174</v>
      </c>
      <c r="E165" s="200" t="s">
        <v>13</v>
      </c>
      <c r="F165" s="207" t="s">
        <v>241</v>
      </c>
      <c r="G165" s="207">
        <v>2377.3000000000002</v>
      </c>
      <c r="H165" s="207">
        <v>160.15</v>
      </c>
      <c r="I165" s="202">
        <f t="shared" si="45"/>
        <v>2537.4500000000003</v>
      </c>
      <c r="J165" s="203">
        <f t="shared" si="46"/>
        <v>5074.8999999999996</v>
      </c>
    </row>
    <row r="166" spans="1:10" ht="24" customHeight="1">
      <c r="A166" s="224" t="s">
        <v>1290</v>
      </c>
      <c r="B166" s="206" t="s">
        <v>915</v>
      </c>
      <c r="C166" s="206" t="s">
        <v>736</v>
      </c>
      <c r="D166" s="241" t="s">
        <v>163</v>
      </c>
      <c r="E166" s="200" t="s">
        <v>13</v>
      </c>
      <c r="F166" s="207" t="s">
        <v>241</v>
      </c>
      <c r="G166" s="207">
        <v>2458.38</v>
      </c>
      <c r="H166" s="207">
        <v>168.58</v>
      </c>
      <c r="I166" s="202">
        <f t="shared" si="45"/>
        <v>2626.96</v>
      </c>
      <c r="J166" s="203">
        <f t="shared" si="46"/>
        <v>5253.92</v>
      </c>
    </row>
    <row r="167" spans="1:10" ht="24" customHeight="1">
      <c r="A167" s="224" t="s">
        <v>1291</v>
      </c>
      <c r="B167" s="206" t="s">
        <v>916</v>
      </c>
      <c r="C167" s="206" t="s">
        <v>736</v>
      </c>
      <c r="D167" s="241" t="s">
        <v>165</v>
      </c>
      <c r="E167" s="200" t="s">
        <v>13</v>
      </c>
      <c r="F167" s="207" t="s">
        <v>231</v>
      </c>
      <c r="G167" s="207">
        <v>2512.0100000000002</v>
      </c>
      <c r="H167" s="207">
        <v>179.82</v>
      </c>
      <c r="I167" s="202">
        <f t="shared" si="45"/>
        <v>2691.8300000000004</v>
      </c>
      <c r="J167" s="203">
        <f t="shared" si="46"/>
        <v>2691.83</v>
      </c>
    </row>
    <row r="168" spans="1:10" ht="24" customHeight="1">
      <c r="A168" s="224" t="s">
        <v>1292</v>
      </c>
      <c r="B168" s="206" t="s">
        <v>917</v>
      </c>
      <c r="C168" s="206" t="s">
        <v>736</v>
      </c>
      <c r="D168" s="241" t="s">
        <v>168</v>
      </c>
      <c r="E168" s="200" t="s">
        <v>13</v>
      </c>
      <c r="F168" s="207" t="s">
        <v>231</v>
      </c>
      <c r="G168" s="207">
        <v>2620.5430000000001</v>
      </c>
      <c r="H168" s="207">
        <v>185.44</v>
      </c>
      <c r="I168" s="202">
        <f t="shared" si="45"/>
        <v>2805.9830000000002</v>
      </c>
      <c r="J168" s="203">
        <f t="shared" si="46"/>
        <v>2805.98</v>
      </c>
    </row>
    <row r="169" spans="1:10" ht="24" customHeight="1">
      <c r="A169" s="224" t="s">
        <v>1293</v>
      </c>
      <c r="B169" s="206" t="s">
        <v>918</v>
      </c>
      <c r="C169" s="206" t="s">
        <v>736</v>
      </c>
      <c r="D169" s="241" t="s">
        <v>175</v>
      </c>
      <c r="E169" s="200" t="s">
        <v>13</v>
      </c>
      <c r="F169" s="207" t="s">
        <v>231</v>
      </c>
      <c r="G169" s="207">
        <v>2701.63</v>
      </c>
      <c r="H169" s="207">
        <v>193.87</v>
      </c>
      <c r="I169" s="202">
        <f t="shared" si="45"/>
        <v>2895.5</v>
      </c>
      <c r="J169" s="203">
        <f t="shared" si="46"/>
        <v>2895.5</v>
      </c>
    </row>
    <row r="170" spans="1:10" ht="24" customHeight="1">
      <c r="A170" s="224" t="s">
        <v>1294</v>
      </c>
      <c r="B170" s="206" t="s">
        <v>919</v>
      </c>
      <c r="C170" s="206" t="s">
        <v>736</v>
      </c>
      <c r="D170" s="241" t="s">
        <v>160</v>
      </c>
      <c r="E170" s="200" t="s">
        <v>13</v>
      </c>
      <c r="F170" s="207" t="s">
        <v>231</v>
      </c>
      <c r="G170" s="207">
        <v>2863.79</v>
      </c>
      <c r="H170" s="207">
        <v>210.73</v>
      </c>
      <c r="I170" s="202">
        <f t="shared" si="45"/>
        <v>3074.52</v>
      </c>
      <c r="J170" s="203">
        <f t="shared" si="46"/>
        <v>3074.52</v>
      </c>
    </row>
    <row r="171" spans="1:10" ht="24" customHeight="1">
      <c r="A171" s="224" t="s">
        <v>1295</v>
      </c>
      <c r="B171" s="206" t="s">
        <v>920</v>
      </c>
      <c r="C171" s="206" t="s">
        <v>736</v>
      </c>
      <c r="D171" s="241" t="s">
        <v>161</v>
      </c>
      <c r="E171" s="200" t="s">
        <v>13</v>
      </c>
      <c r="F171" s="207" t="s">
        <v>231</v>
      </c>
      <c r="G171" s="207">
        <v>2971.9</v>
      </c>
      <c r="H171" s="207">
        <v>221.97</v>
      </c>
      <c r="I171" s="202">
        <f t="shared" si="45"/>
        <v>3193.87</v>
      </c>
      <c r="J171" s="203">
        <f t="shared" si="46"/>
        <v>3193.87</v>
      </c>
    </row>
    <row r="172" spans="1:10" ht="24" customHeight="1">
      <c r="A172" s="224" t="s">
        <v>1296</v>
      </c>
      <c r="B172" s="206" t="s">
        <v>921</v>
      </c>
      <c r="C172" s="206" t="s">
        <v>736</v>
      </c>
      <c r="D172" s="241" t="s">
        <v>172</v>
      </c>
      <c r="E172" s="200" t="s">
        <v>13</v>
      </c>
      <c r="F172" s="207" t="s">
        <v>231</v>
      </c>
      <c r="G172" s="207">
        <v>3350.29</v>
      </c>
      <c r="H172" s="207">
        <v>224.77</v>
      </c>
      <c r="I172" s="202">
        <f t="shared" si="45"/>
        <v>3575.06</v>
      </c>
      <c r="J172" s="203">
        <f t="shared" si="46"/>
        <v>3575.06</v>
      </c>
    </row>
    <row r="173" spans="1:10" ht="24" customHeight="1">
      <c r="A173" s="224" t="s">
        <v>1297</v>
      </c>
      <c r="B173" s="206" t="s">
        <v>922</v>
      </c>
      <c r="C173" s="206" t="s">
        <v>736</v>
      </c>
      <c r="D173" s="241" t="s">
        <v>159</v>
      </c>
      <c r="E173" s="200" t="s">
        <v>13</v>
      </c>
      <c r="F173" s="207" t="s">
        <v>241</v>
      </c>
      <c r="G173" s="207">
        <v>2052.94</v>
      </c>
      <c r="H173" s="207">
        <v>123.63</v>
      </c>
      <c r="I173" s="202">
        <f t="shared" si="45"/>
        <v>2176.5700000000002</v>
      </c>
      <c r="J173" s="203">
        <f t="shared" si="46"/>
        <v>4353.1400000000003</v>
      </c>
    </row>
    <row r="174" spans="1:10" ht="24" customHeight="1">
      <c r="A174" s="224" t="s">
        <v>1298</v>
      </c>
      <c r="B174" s="206" t="s">
        <v>923</v>
      </c>
      <c r="C174" s="206" t="s">
        <v>254</v>
      </c>
      <c r="D174" s="241" t="s">
        <v>255</v>
      </c>
      <c r="E174" s="200" t="s">
        <v>256</v>
      </c>
      <c r="F174" s="207" t="s">
        <v>410</v>
      </c>
      <c r="G174" s="305">
        <v>214.53</v>
      </c>
      <c r="H174" s="301">
        <v>53.63</v>
      </c>
      <c r="I174" s="202">
        <v>268.16000000000003</v>
      </c>
      <c r="J174" s="203">
        <f t="shared" si="46"/>
        <v>5899.52</v>
      </c>
    </row>
    <row r="175" spans="1:10" ht="24" customHeight="1">
      <c r="A175" s="224" t="s">
        <v>1299</v>
      </c>
      <c r="B175" s="206" t="s">
        <v>924</v>
      </c>
      <c r="C175" s="206" t="s">
        <v>736</v>
      </c>
      <c r="D175" s="241" t="s">
        <v>153</v>
      </c>
      <c r="E175" s="200" t="s">
        <v>13</v>
      </c>
      <c r="F175" s="207" t="s">
        <v>925</v>
      </c>
      <c r="G175" s="207">
        <v>53.600000000000009</v>
      </c>
      <c r="H175" s="207">
        <v>14.27</v>
      </c>
      <c r="I175" s="202">
        <f t="shared" si="45"/>
        <v>67.87</v>
      </c>
      <c r="J175" s="203">
        <f t="shared" si="46"/>
        <v>2511.19</v>
      </c>
    </row>
    <row r="176" spans="1:10" ht="24" customHeight="1">
      <c r="A176" s="224" t="s">
        <v>1300</v>
      </c>
      <c r="B176" s="206" t="s">
        <v>926</v>
      </c>
      <c r="C176" s="206" t="s">
        <v>254</v>
      </c>
      <c r="D176" s="241" t="s">
        <v>154</v>
      </c>
      <c r="E176" s="200" t="s">
        <v>13</v>
      </c>
      <c r="F176" s="207" t="s">
        <v>205</v>
      </c>
      <c r="G176" s="305">
        <v>28.02</v>
      </c>
      <c r="H176" s="301">
        <v>7.01</v>
      </c>
      <c r="I176" s="202">
        <v>35.03</v>
      </c>
      <c r="J176" s="203">
        <f t="shared" si="46"/>
        <v>980.84</v>
      </c>
    </row>
    <row r="177" spans="1:10" ht="24" customHeight="1">
      <c r="A177" s="224" t="s">
        <v>1301</v>
      </c>
      <c r="B177" s="206" t="s">
        <v>927</v>
      </c>
      <c r="C177" s="206" t="s">
        <v>254</v>
      </c>
      <c r="D177" s="242" t="s">
        <v>155</v>
      </c>
      <c r="E177" s="200" t="s">
        <v>13</v>
      </c>
      <c r="F177" s="207" t="s">
        <v>205</v>
      </c>
      <c r="G177" s="305">
        <v>99.16</v>
      </c>
      <c r="H177" s="301">
        <v>24.79</v>
      </c>
      <c r="I177" s="202">
        <v>123.95</v>
      </c>
      <c r="J177" s="203">
        <f t="shared" si="46"/>
        <v>3470.6</v>
      </c>
    </row>
    <row r="178" spans="1:10" ht="24" customHeight="1">
      <c r="A178" s="224" t="s">
        <v>1302</v>
      </c>
      <c r="B178" s="206" t="s">
        <v>928</v>
      </c>
      <c r="C178" s="206" t="s">
        <v>254</v>
      </c>
      <c r="D178" s="241" t="s">
        <v>156</v>
      </c>
      <c r="E178" s="200" t="s">
        <v>13</v>
      </c>
      <c r="F178" s="207" t="s">
        <v>539</v>
      </c>
      <c r="G178" s="305">
        <v>60.91</v>
      </c>
      <c r="H178" s="301">
        <v>15.23</v>
      </c>
      <c r="I178" s="202">
        <v>76.14</v>
      </c>
      <c r="J178" s="203">
        <f t="shared" si="46"/>
        <v>761.4</v>
      </c>
    </row>
    <row r="179" spans="1:10" ht="22.5" customHeight="1">
      <c r="A179" s="224" t="s">
        <v>1303</v>
      </c>
      <c r="B179" s="206" t="s">
        <v>929</v>
      </c>
      <c r="C179" s="206" t="s">
        <v>736</v>
      </c>
      <c r="D179" s="241" t="s">
        <v>157</v>
      </c>
      <c r="E179" s="200" t="s">
        <v>13</v>
      </c>
      <c r="F179" s="207" t="s">
        <v>205</v>
      </c>
      <c r="G179" s="207">
        <v>91.37</v>
      </c>
      <c r="H179" s="207">
        <v>0</v>
      </c>
      <c r="I179" s="202">
        <f t="shared" si="45"/>
        <v>91.37</v>
      </c>
      <c r="J179" s="203">
        <f t="shared" si="46"/>
        <v>2558.36</v>
      </c>
    </row>
    <row r="180" spans="1:10" ht="24" customHeight="1">
      <c r="A180" s="224" t="s">
        <v>1304</v>
      </c>
      <c r="B180" s="206" t="s">
        <v>930</v>
      </c>
      <c r="C180" s="206" t="s">
        <v>736</v>
      </c>
      <c r="D180" s="201" t="s">
        <v>158</v>
      </c>
      <c r="E180" s="200" t="s">
        <v>13</v>
      </c>
      <c r="F180" s="207" t="s">
        <v>931</v>
      </c>
      <c r="G180" s="207">
        <v>272.29000000000002</v>
      </c>
      <c r="H180" s="207">
        <v>0</v>
      </c>
      <c r="I180" s="202">
        <f t="shared" si="45"/>
        <v>272.29000000000002</v>
      </c>
      <c r="J180" s="203">
        <f t="shared" si="46"/>
        <v>11436.18</v>
      </c>
    </row>
    <row r="181" spans="1:10" ht="22.5">
      <c r="A181" s="224" t="s">
        <v>1305</v>
      </c>
      <c r="B181" s="206" t="s">
        <v>932</v>
      </c>
      <c r="C181" s="206" t="s">
        <v>254</v>
      </c>
      <c r="D181" s="201" t="s">
        <v>177</v>
      </c>
      <c r="E181" s="200" t="s">
        <v>13</v>
      </c>
      <c r="F181" s="207" t="s">
        <v>437</v>
      </c>
      <c r="G181" s="305">
        <v>505</v>
      </c>
      <c r="H181" s="301">
        <v>126.25</v>
      </c>
      <c r="I181" s="202">
        <v>631.25</v>
      </c>
      <c r="J181" s="203">
        <f t="shared" si="46"/>
        <v>3156.25</v>
      </c>
    </row>
    <row r="182" spans="1:10" ht="22.5">
      <c r="A182" s="224" t="s">
        <v>1306</v>
      </c>
      <c r="B182" s="206" t="s">
        <v>933</v>
      </c>
      <c r="C182" s="206" t="s">
        <v>254</v>
      </c>
      <c r="D182" s="201" t="s">
        <v>178</v>
      </c>
      <c r="E182" s="200" t="s">
        <v>13</v>
      </c>
      <c r="F182" s="207" t="s">
        <v>934</v>
      </c>
      <c r="G182" s="305">
        <v>133.01</v>
      </c>
      <c r="H182" s="301">
        <v>33.25</v>
      </c>
      <c r="I182" s="202">
        <v>166.26</v>
      </c>
      <c r="J182" s="203">
        <f t="shared" si="46"/>
        <v>8811.7800000000007</v>
      </c>
    </row>
    <row r="183" spans="1:10" ht="22.5">
      <c r="A183" s="224" t="s">
        <v>1307</v>
      </c>
      <c r="B183" s="206" t="s">
        <v>935</v>
      </c>
      <c r="C183" s="206" t="s">
        <v>254</v>
      </c>
      <c r="D183" s="201" t="s">
        <v>179</v>
      </c>
      <c r="E183" s="200" t="s">
        <v>13</v>
      </c>
      <c r="F183" s="207" t="s">
        <v>235</v>
      </c>
      <c r="G183" s="305">
        <v>213.01</v>
      </c>
      <c r="H183" s="301">
        <v>53.25</v>
      </c>
      <c r="I183" s="202">
        <v>266.26</v>
      </c>
      <c r="J183" s="203">
        <f t="shared" si="46"/>
        <v>4792.68</v>
      </c>
    </row>
    <row r="184" spans="1:10" ht="22.5">
      <c r="A184" s="224" t="s">
        <v>1308</v>
      </c>
      <c r="B184" s="206" t="s">
        <v>936</v>
      </c>
      <c r="C184" s="206" t="s">
        <v>254</v>
      </c>
      <c r="D184" s="201" t="s">
        <v>180</v>
      </c>
      <c r="E184" s="200" t="s">
        <v>13</v>
      </c>
      <c r="F184" s="207" t="s">
        <v>410</v>
      </c>
      <c r="G184" s="305">
        <v>213.01</v>
      </c>
      <c r="H184" s="301">
        <v>53.25</v>
      </c>
      <c r="I184" s="202">
        <v>266.26</v>
      </c>
      <c r="J184" s="203">
        <f t="shared" si="46"/>
        <v>5857.72</v>
      </c>
    </row>
    <row r="185" spans="1:10" ht="22.5">
      <c r="A185" s="224" t="s">
        <v>1309</v>
      </c>
      <c r="B185" s="206" t="s">
        <v>937</v>
      </c>
      <c r="C185" s="206" t="s">
        <v>254</v>
      </c>
      <c r="D185" s="201" t="s">
        <v>181</v>
      </c>
      <c r="E185" s="200" t="s">
        <v>13</v>
      </c>
      <c r="F185" s="207" t="s">
        <v>410</v>
      </c>
      <c r="G185" s="305">
        <v>165.01</v>
      </c>
      <c r="H185" s="301">
        <v>41.25</v>
      </c>
      <c r="I185" s="202">
        <v>206.26</v>
      </c>
      <c r="J185" s="203">
        <f t="shared" si="46"/>
        <v>4537.72</v>
      </c>
    </row>
    <row r="186" spans="1:10" ht="22.5">
      <c r="A186" s="224" t="s">
        <v>1310</v>
      </c>
      <c r="B186" s="206" t="s">
        <v>938</v>
      </c>
      <c r="C186" s="206" t="s">
        <v>1145</v>
      </c>
      <c r="D186" s="201" t="s">
        <v>258</v>
      </c>
      <c r="E186" s="200" t="s">
        <v>13</v>
      </c>
      <c r="F186" s="207" t="s">
        <v>239</v>
      </c>
      <c r="G186" s="305">
        <v>143.16999999999999</v>
      </c>
      <c r="H186" s="301">
        <v>35.79</v>
      </c>
      <c r="I186" s="202">
        <v>178.96</v>
      </c>
      <c r="J186" s="203">
        <f t="shared" si="46"/>
        <v>536.88</v>
      </c>
    </row>
    <row r="187" spans="1:10" ht="33.75">
      <c r="A187" s="224" t="s">
        <v>1311</v>
      </c>
      <c r="B187" s="206" t="s">
        <v>939</v>
      </c>
      <c r="C187" s="206" t="s">
        <v>736</v>
      </c>
      <c r="D187" s="201" t="s">
        <v>184</v>
      </c>
      <c r="E187" s="200" t="s">
        <v>1545</v>
      </c>
      <c r="F187" s="207" t="s">
        <v>940</v>
      </c>
      <c r="G187" s="207">
        <v>886.32999999999993</v>
      </c>
      <c r="H187" s="207">
        <v>60.48</v>
      </c>
      <c r="I187" s="202">
        <f t="shared" si="45"/>
        <v>946.81</v>
      </c>
      <c r="J187" s="203">
        <f t="shared" si="46"/>
        <v>2423.83</v>
      </c>
    </row>
    <row r="188" spans="1:10" ht="22.5">
      <c r="A188" s="224" t="s">
        <v>1312</v>
      </c>
      <c r="B188" s="206" t="s">
        <v>941</v>
      </c>
      <c r="C188" s="206" t="s">
        <v>736</v>
      </c>
      <c r="D188" s="201" t="s">
        <v>257</v>
      </c>
      <c r="E188" s="200" t="s">
        <v>13</v>
      </c>
      <c r="F188" s="207" t="s">
        <v>426</v>
      </c>
      <c r="G188" s="207">
        <v>184.61999999999998</v>
      </c>
      <c r="H188" s="207">
        <v>2.36</v>
      </c>
      <c r="I188" s="202">
        <f t="shared" si="45"/>
        <v>186.98</v>
      </c>
      <c r="J188" s="203">
        <f t="shared" si="46"/>
        <v>1682.82</v>
      </c>
    </row>
    <row r="189" spans="1:10">
      <c r="A189" s="215">
        <v>14</v>
      </c>
      <c r="B189" s="196"/>
      <c r="C189" s="308"/>
      <c r="D189" s="197" t="s">
        <v>1146</v>
      </c>
      <c r="E189" s="354" t="s">
        <v>1156</v>
      </c>
      <c r="F189" s="243">
        <v>1</v>
      </c>
      <c r="G189" s="243"/>
      <c r="H189" s="243"/>
      <c r="I189" s="243">
        <f>'Lista de instalação elétrica'!H131+SPDA!H14</f>
        <v>1918126.0099999988</v>
      </c>
      <c r="J189" s="244">
        <f t="shared" ref="J189:J240" si="47">ROUND(F189*I189,2)</f>
        <v>1918126.01</v>
      </c>
    </row>
    <row r="190" spans="1:10">
      <c r="A190" s="215">
        <v>15</v>
      </c>
      <c r="B190" s="196"/>
      <c r="C190" s="308"/>
      <c r="D190" s="197" t="s">
        <v>755</v>
      </c>
      <c r="E190" s="354" t="s">
        <v>1156</v>
      </c>
      <c r="F190" s="243">
        <v>1</v>
      </c>
      <c r="G190" s="243"/>
      <c r="H190" s="243"/>
      <c r="I190" s="243">
        <f>Hidráulica!H103</f>
        <v>129926.79000000001</v>
      </c>
      <c r="J190" s="244">
        <f t="shared" si="47"/>
        <v>129926.79</v>
      </c>
    </row>
    <row r="191" spans="1:10">
      <c r="A191" s="215">
        <v>16</v>
      </c>
      <c r="B191" s="196"/>
      <c r="C191" s="308"/>
      <c r="D191" s="197" t="s">
        <v>35</v>
      </c>
      <c r="E191" s="354" t="s">
        <v>1156</v>
      </c>
      <c r="F191" s="243">
        <v>1</v>
      </c>
      <c r="G191" s="243"/>
      <c r="H191" s="243"/>
      <c r="I191" s="243">
        <f>Esgoto!H51</f>
        <v>41986.350000000006</v>
      </c>
      <c r="J191" s="244">
        <f t="shared" si="47"/>
        <v>41986.35</v>
      </c>
    </row>
    <row r="192" spans="1:10">
      <c r="A192" s="215">
        <v>17</v>
      </c>
      <c r="B192" s="196"/>
      <c r="C192" s="308"/>
      <c r="D192" s="197" t="s">
        <v>36</v>
      </c>
      <c r="E192" s="354" t="s">
        <v>1156</v>
      </c>
      <c r="F192" s="243">
        <v>1</v>
      </c>
      <c r="G192" s="243"/>
      <c r="H192" s="243"/>
      <c r="I192" s="243">
        <f>'Combate a Incêndio'!H26</f>
        <v>128148.31</v>
      </c>
      <c r="J192" s="244">
        <f t="shared" si="47"/>
        <v>128148.31</v>
      </c>
    </row>
    <row r="193" spans="1:10">
      <c r="A193" s="215">
        <v>18</v>
      </c>
      <c r="B193" s="196"/>
      <c r="C193" s="308"/>
      <c r="D193" s="197" t="s">
        <v>2301</v>
      </c>
      <c r="E193" s="354" t="s">
        <v>1156</v>
      </c>
      <c r="F193" s="243">
        <v>1</v>
      </c>
      <c r="G193" s="243"/>
      <c r="H193" s="243"/>
      <c r="I193" s="243">
        <f>' IT médico'!G11+'SISTEMAS ESPECIAIS'!H33+SONORIZAÇÃO!H17</f>
        <v>458969.94</v>
      </c>
      <c r="J193" s="244">
        <f t="shared" ref="J193" si="48">ROUND(F193*I193,2)</f>
        <v>458969.94</v>
      </c>
    </row>
    <row r="194" spans="1:10">
      <c r="A194" s="215">
        <v>19</v>
      </c>
      <c r="B194" s="196"/>
      <c r="C194" s="308"/>
      <c r="D194" s="197" t="s">
        <v>37</v>
      </c>
      <c r="E194" s="354" t="s">
        <v>1156</v>
      </c>
      <c r="F194" s="243">
        <v>1</v>
      </c>
      <c r="G194" s="243"/>
      <c r="H194" s="243"/>
      <c r="I194" s="243">
        <f>'GASES MEDICINAIS'!H218</f>
        <v>359299.52500000008</v>
      </c>
      <c r="J194" s="244">
        <f t="shared" ref="J194" si="49">ROUND(F194*I194,2)</f>
        <v>359299.53</v>
      </c>
    </row>
    <row r="195" spans="1:10">
      <c r="A195" s="215">
        <v>20</v>
      </c>
      <c r="B195" s="196"/>
      <c r="C195" s="308"/>
      <c r="D195" s="197" t="s">
        <v>1144</v>
      </c>
      <c r="E195" s="354" t="s">
        <v>1156</v>
      </c>
      <c r="F195" s="243">
        <v>1</v>
      </c>
      <c r="G195" s="243"/>
      <c r="H195" s="243"/>
      <c r="I195" s="243">
        <f>CLIMATIZAÇÃO!G186</f>
        <v>840443.3899999999</v>
      </c>
      <c r="J195" s="244">
        <f>CLIMATIZAÇÃO!G186</f>
        <v>840443.3899999999</v>
      </c>
    </row>
    <row r="196" spans="1:10">
      <c r="A196" s="215">
        <v>21</v>
      </c>
      <c r="B196" s="196"/>
      <c r="C196" s="308"/>
      <c r="D196" s="197" t="s">
        <v>38</v>
      </c>
      <c r="E196" s="331"/>
      <c r="F196" s="198"/>
      <c r="G196" s="198"/>
      <c r="H196" s="198"/>
      <c r="I196" s="198"/>
      <c r="J196" s="198">
        <f>SUM(J197:J197)</f>
        <v>4003.16</v>
      </c>
    </row>
    <row r="197" spans="1:10">
      <c r="A197" s="199" t="s">
        <v>1313</v>
      </c>
      <c r="B197" s="200" t="s">
        <v>39</v>
      </c>
      <c r="C197" s="200"/>
      <c r="D197" s="201" t="s">
        <v>40</v>
      </c>
      <c r="E197" s="200" t="s">
        <v>11</v>
      </c>
      <c r="F197" s="202">
        <v>2287.52</v>
      </c>
      <c r="G197" s="207">
        <v>0.14999999999999991</v>
      </c>
      <c r="H197" s="207">
        <v>1.6</v>
      </c>
      <c r="I197" s="202">
        <f t="shared" ref="I197" si="50">G197+H197</f>
        <v>1.75</v>
      </c>
      <c r="J197" s="203">
        <f t="shared" ref="J197" si="51">ROUND(F197*I197,2)</f>
        <v>4003.16</v>
      </c>
    </row>
    <row r="198" spans="1:10">
      <c r="A198" s="245" t="s">
        <v>779</v>
      </c>
      <c r="B198" s="340"/>
      <c r="C198" s="248"/>
      <c r="D198" s="247"/>
      <c r="E198" s="248"/>
      <c r="F198" s="249"/>
      <c r="G198" s="249"/>
      <c r="H198" s="250"/>
      <c r="I198" s="249"/>
      <c r="J198" s="251">
        <f>J9+J25+J42+J73+J82+J89+J95+J104+J107+J117+J140+J147+J155+J189+J190+J191+J193+J194+J195+J196+J192</f>
        <v>6468222.9199999999</v>
      </c>
    </row>
    <row r="199" spans="1:10">
      <c r="A199" s="341" t="s">
        <v>756</v>
      </c>
      <c r="B199" s="246"/>
      <c r="C199" s="248"/>
      <c r="D199" s="247"/>
      <c r="E199" s="248"/>
      <c r="F199" s="249"/>
      <c r="G199" s="249"/>
      <c r="H199" s="249"/>
      <c r="I199" s="252">
        <f>'BDI serviços'!C42</f>
        <v>0.28110000000000002</v>
      </c>
      <c r="J199" s="251">
        <f>ROUND(J198*I199,2)</f>
        <v>1818217.46</v>
      </c>
    </row>
    <row r="200" spans="1:10">
      <c r="A200" s="245" t="s">
        <v>780</v>
      </c>
      <c r="B200" s="340"/>
      <c r="C200" s="248"/>
      <c r="D200" s="247"/>
      <c r="E200" s="248"/>
      <c r="F200" s="249"/>
      <c r="G200" s="249"/>
      <c r="H200" s="249"/>
      <c r="I200" s="249"/>
      <c r="J200" s="251">
        <f>J198+J199</f>
        <v>8286440.3799999999</v>
      </c>
    </row>
    <row r="201" spans="1:10">
      <c r="A201" s="215">
        <v>22</v>
      </c>
      <c r="B201" s="196"/>
      <c r="C201" s="308"/>
      <c r="D201" s="197" t="s">
        <v>1454</v>
      </c>
      <c r="E201" s="334"/>
      <c r="F201" s="243"/>
      <c r="G201" s="243"/>
      <c r="H201" s="243"/>
      <c r="I201" s="243"/>
      <c r="J201" s="244"/>
    </row>
    <row r="202" spans="1:10" ht="78.75">
      <c r="A202" s="225" t="s">
        <v>1314</v>
      </c>
      <c r="B202" s="206"/>
      <c r="C202" s="306" t="s">
        <v>304</v>
      </c>
      <c r="D202" s="253" t="s">
        <v>259</v>
      </c>
      <c r="E202" s="200" t="s">
        <v>13</v>
      </c>
      <c r="F202" s="227">
        <v>1</v>
      </c>
      <c r="G202" s="254">
        <v>3680</v>
      </c>
      <c r="H202" s="207"/>
      <c r="I202" s="202">
        <v>3680</v>
      </c>
      <c r="J202" s="203">
        <f t="shared" si="47"/>
        <v>3680</v>
      </c>
    </row>
    <row r="203" spans="1:10" ht="112.5">
      <c r="A203" s="225" t="s">
        <v>1315</v>
      </c>
      <c r="B203" s="206"/>
      <c r="C203" s="306" t="s">
        <v>304</v>
      </c>
      <c r="D203" s="255" t="s">
        <v>379</v>
      </c>
      <c r="E203" s="200" t="s">
        <v>13</v>
      </c>
      <c r="F203" s="227">
        <v>1</v>
      </c>
      <c r="G203" s="254">
        <v>14100</v>
      </c>
      <c r="H203" s="207"/>
      <c r="I203" s="202">
        <v>14100</v>
      </c>
      <c r="J203" s="203">
        <f t="shared" si="47"/>
        <v>14100</v>
      </c>
    </row>
    <row r="204" spans="1:10" ht="112.5">
      <c r="A204" s="225" t="s">
        <v>1537</v>
      </c>
      <c r="B204" s="206"/>
      <c r="C204" s="306" t="s">
        <v>304</v>
      </c>
      <c r="D204" s="255" t="s">
        <v>380</v>
      </c>
      <c r="E204" s="200" t="s">
        <v>13</v>
      </c>
      <c r="F204" s="227">
        <v>1</v>
      </c>
      <c r="G204" s="254">
        <v>19400</v>
      </c>
      <c r="H204" s="207"/>
      <c r="I204" s="202">
        <v>19400</v>
      </c>
      <c r="J204" s="203">
        <f t="shared" si="47"/>
        <v>19400</v>
      </c>
    </row>
    <row r="205" spans="1:10" ht="112.5">
      <c r="A205" s="225" t="s">
        <v>1538</v>
      </c>
      <c r="B205" s="206"/>
      <c r="C205" s="306" t="s">
        <v>304</v>
      </c>
      <c r="D205" s="255" t="s">
        <v>381</v>
      </c>
      <c r="E205" s="200" t="s">
        <v>13</v>
      </c>
      <c r="F205" s="227">
        <v>1</v>
      </c>
      <c r="G205" s="254">
        <v>19300</v>
      </c>
      <c r="H205" s="207"/>
      <c r="I205" s="202">
        <v>19300</v>
      </c>
      <c r="J205" s="203">
        <f t="shared" si="47"/>
        <v>19300</v>
      </c>
    </row>
    <row r="206" spans="1:10" ht="112.5">
      <c r="A206" s="225" t="s">
        <v>1316</v>
      </c>
      <c r="B206" s="206"/>
      <c r="C206" s="306" t="s">
        <v>304</v>
      </c>
      <c r="D206" s="255" t="s">
        <v>382</v>
      </c>
      <c r="E206" s="200" t="s">
        <v>13</v>
      </c>
      <c r="F206" s="227">
        <v>1</v>
      </c>
      <c r="G206" s="254">
        <v>19400</v>
      </c>
      <c r="H206" s="207"/>
      <c r="I206" s="202">
        <v>19400</v>
      </c>
      <c r="J206" s="203">
        <f t="shared" si="47"/>
        <v>19400</v>
      </c>
    </row>
    <row r="207" spans="1:10" ht="112.5">
      <c r="A207" s="225" t="s">
        <v>1317</v>
      </c>
      <c r="B207" s="206"/>
      <c r="C207" s="306" t="s">
        <v>304</v>
      </c>
      <c r="D207" s="255" t="s">
        <v>383</v>
      </c>
      <c r="E207" s="200" t="s">
        <v>13</v>
      </c>
      <c r="F207" s="227">
        <v>1</v>
      </c>
      <c r="G207" s="254">
        <v>30100</v>
      </c>
      <c r="H207" s="207"/>
      <c r="I207" s="202">
        <v>30100</v>
      </c>
      <c r="J207" s="203">
        <f t="shared" si="47"/>
        <v>30100</v>
      </c>
    </row>
    <row r="208" spans="1:10" ht="112.5">
      <c r="A208" s="225" t="s">
        <v>1318</v>
      </c>
      <c r="B208" s="206"/>
      <c r="C208" s="306" t="s">
        <v>304</v>
      </c>
      <c r="D208" s="255" t="s">
        <v>384</v>
      </c>
      <c r="E208" s="200" t="s">
        <v>13</v>
      </c>
      <c r="F208" s="227">
        <v>1</v>
      </c>
      <c r="G208" s="254">
        <v>23700</v>
      </c>
      <c r="H208" s="207"/>
      <c r="I208" s="202">
        <v>23700</v>
      </c>
      <c r="J208" s="203">
        <f t="shared" si="47"/>
        <v>23700</v>
      </c>
    </row>
    <row r="209" spans="1:10" ht="112.5">
      <c r="A209" s="225" t="s">
        <v>1319</v>
      </c>
      <c r="B209" s="206"/>
      <c r="C209" s="306" t="s">
        <v>304</v>
      </c>
      <c r="D209" s="255" t="s">
        <v>385</v>
      </c>
      <c r="E209" s="200" t="s">
        <v>13</v>
      </c>
      <c r="F209" s="227">
        <v>1</v>
      </c>
      <c r="G209" s="254">
        <v>58700</v>
      </c>
      <c r="H209" s="207"/>
      <c r="I209" s="202">
        <v>58700</v>
      </c>
      <c r="J209" s="203">
        <f t="shared" si="47"/>
        <v>58700</v>
      </c>
    </row>
    <row r="210" spans="1:10" ht="112.5">
      <c r="A210" s="225" t="s">
        <v>1320</v>
      </c>
      <c r="B210" s="206"/>
      <c r="C210" s="306" t="s">
        <v>304</v>
      </c>
      <c r="D210" s="255" t="s">
        <v>386</v>
      </c>
      <c r="E210" s="200" t="s">
        <v>13</v>
      </c>
      <c r="F210" s="227">
        <v>1</v>
      </c>
      <c r="G210" s="254">
        <v>13500</v>
      </c>
      <c r="H210" s="207"/>
      <c r="I210" s="202">
        <v>13500</v>
      </c>
      <c r="J210" s="203">
        <f t="shared" si="47"/>
        <v>13500</v>
      </c>
    </row>
    <row r="211" spans="1:10" ht="112.5">
      <c r="A211" s="225" t="s">
        <v>1328</v>
      </c>
      <c r="B211" s="206"/>
      <c r="C211" s="306" t="s">
        <v>304</v>
      </c>
      <c r="D211" s="255" t="s">
        <v>1323</v>
      </c>
      <c r="E211" s="200" t="s">
        <v>13</v>
      </c>
      <c r="F211" s="227">
        <v>1</v>
      </c>
      <c r="G211" s="254">
        <v>15700</v>
      </c>
      <c r="H211" s="207"/>
      <c r="I211" s="202">
        <v>15700</v>
      </c>
      <c r="J211" s="203">
        <f t="shared" si="47"/>
        <v>15700</v>
      </c>
    </row>
    <row r="212" spans="1:10" ht="112.5">
      <c r="A212" s="225" t="s">
        <v>1329</v>
      </c>
      <c r="B212" s="206"/>
      <c r="C212" s="306" t="s">
        <v>304</v>
      </c>
      <c r="D212" s="255" t="s">
        <v>1324</v>
      </c>
      <c r="E212" s="200" t="s">
        <v>13</v>
      </c>
      <c r="F212" s="227">
        <v>1</v>
      </c>
      <c r="G212" s="254">
        <v>24700</v>
      </c>
      <c r="H212" s="207"/>
      <c r="I212" s="202">
        <v>24700</v>
      </c>
      <c r="J212" s="203">
        <f t="shared" si="47"/>
        <v>24700</v>
      </c>
    </row>
    <row r="213" spans="1:10" ht="112.5">
      <c r="A213" s="225" t="s">
        <v>1330</v>
      </c>
      <c r="B213" s="206"/>
      <c r="C213" s="306" t="s">
        <v>304</v>
      </c>
      <c r="D213" s="255" t="s">
        <v>1325</v>
      </c>
      <c r="E213" s="200" t="s">
        <v>13</v>
      </c>
      <c r="F213" s="227">
        <v>1</v>
      </c>
      <c r="G213" s="254">
        <v>14400</v>
      </c>
      <c r="H213" s="207"/>
      <c r="I213" s="202">
        <v>14400</v>
      </c>
      <c r="J213" s="203">
        <f t="shared" si="47"/>
        <v>14400</v>
      </c>
    </row>
    <row r="214" spans="1:10" ht="112.5">
      <c r="A214" s="225" t="s">
        <v>1331</v>
      </c>
      <c r="B214" s="206"/>
      <c r="C214" s="306" t="s">
        <v>304</v>
      </c>
      <c r="D214" s="255" t="s">
        <v>1326</v>
      </c>
      <c r="E214" s="200" t="s">
        <v>13</v>
      </c>
      <c r="F214" s="227">
        <v>1</v>
      </c>
      <c r="G214" s="254">
        <v>14400</v>
      </c>
      <c r="H214" s="207"/>
      <c r="I214" s="202">
        <v>14400</v>
      </c>
      <c r="J214" s="203">
        <f t="shared" si="47"/>
        <v>14400</v>
      </c>
    </row>
    <row r="215" spans="1:10">
      <c r="A215" s="225" t="s">
        <v>1332</v>
      </c>
      <c r="B215" s="306" t="s">
        <v>1473</v>
      </c>
      <c r="C215" s="306" t="s">
        <v>254</v>
      </c>
      <c r="D215" s="255" t="s">
        <v>1474</v>
      </c>
      <c r="E215" s="200" t="s">
        <v>13</v>
      </c>
      <c r="F215" s="227">
        <v>2</v>
      </c>
      <c r="G215" s="305">
        <v>499.4</v>
      </c>
      <c r="H215" s="301">
        <v>124.85</v>
      </c>
      <c r="I215" s="202">
        <v>624.25</v>
      </c>
      <c r="J215" s="203">
        <f t="shared" si="47"/>
        <v>1248.5</v>
      </c>
    </row>
    <row r="216" spans="1:10" s="369" customFormat="1" ht="112.5">
      <c r="A216" s="225" t="s">
        <v>1333</v>
      </c>
      <c r="B216" s="363"/>
      <c r="C216" s="363"/>
      <c r="D216" s="364" t="s">
        <v>2302</v>
      </c>
      <c r="E216" s="365" t="s">
        <v>303</v>
      </c>
      <c r="F216" s="227">
        <v>1</v>
      </c>
      <c r="G216" s="371">
        <v>40000</v>
      </c>
      <c r="H216" s="367"/>
      <c r="I216" s="213">
        <f>G216+H216</f>
        <v>40000</v>
      </c>
      <c r="J216" s="368">
        <f t="shared" si="47"/>
        <v>40000</v>
      </c>
    </row>
    <row r="217" spans="1:10" s="369" customFormat="1" ht="22.5">
      <c r="A217" s="225" t="s">
        <v>1334</v>
      </c>
      <c r="B217" s="363" t="s">
        <v>2306</v>
      </c>
      <c r="C217" s="363" t="s">
        <v>47</v>
      </c>
      <c r="D217" s="370" t="s">
        <v>2305</v>
      </c>
      <c r="E217" s="365" t="s">
        <v>303</v>
      </c>
      <c r="F217" s="227">
        <v>1</v>
      </c>
      <c r="G217" s="366">
        <v>40745.980000000003</v>
      </c>
      <c r="H217" s="367"/>
      <c r="I217" s="213">
        <f>G217+H217</f>
        <v>40745.980000000003</v>
      </c>
      <c r="J217" s="368">
        <f t="shared" ref="J217" si="52">ROUND(F217*I217,2)</f>
        <v>40745.980000000003</v>
      </c>
    </row>
    <row r="218" spans="1:10">
      <c r="A218" s="225"/>
      <c r="B218" s="206"/>
      <c r="C218" s="306"/>
      <c r="D218" s="256" t="s">
        <v>1327</v>
      </c>
      <c r="E218" s="206"/>
      <c r="F218" s="227"/>
      <c r="G218" s="207"/>
      <c r="H218" s="207"/>
      <c r="I218" s="202"/>
      <c r="J218" s="203"/>
    </row>
    <row r="219" spans="1:10" ht="56.25">
      <c r="A219" s="225" t="s">
        <v>1335</v>
      </c>
      <c r="B219" s="206"/>
      <c r="C219" s="306" t="s">
        <v>304</v>
      </c>
      <c r="D219" s="257" t="s">
        <v>942</v>
      </c>
      <c r="E219" s="200" t="s">
        <v>13</v>
      </c>
      <c r="F219" s="227">
        <v>1</v>
      </c>
      <c r="G219" s="207">
        <v>275000</v>
      </c>
      <c r="H219" s="207"/>
      <c r="I219" s="202">
        <v>275000</v>
      </c>
      <c r="J219" s="203">
        <f t="shared" si="47"/>
        <v>275000</v>
      </c>
    </row>
    <row r="220" spans="1:10">
      <c r="A220" s="225" t="s">
        <v>1336</v>
      </c>
      <c r="B220" s="206"/>
      <c r="C220" s="306" t="s">
        <v>304</v>
      </c>
      <c r="D220" s="257" t="s">
        <v>943</v>
      </c>
      <c r="E220" s="200" t="s">
        <v>13</v>
      </c>
      <c r="F220" s="227">
        <v>2</v>
      </c>
      <c r="G220" s="207">
        <v>27000</v>
      </c>
      <c r="H220" s="207"/>
      <c r="I220" s="202">
        <v>27000</v>
      </c>
      <c r="J220" s="203">
        <f t="shared" si="47"/>
        <v>54000</v>
      </c>
    </row>
    <row r="221" spans="1:10">
      <c r="A221" s="225" t="s">
        <v>1337</v>
      </c>
      <c r="B221" s="206"/>
      <c r="C221" s="306" t="s">
        <v>304</v>
      </c>
      <c r="D221" s="257" t="s">
        <v>944</v>
      </c>
      <c r="E221" s="200" t="s">
        <v>13</v>
      </c>
      <c r="F221" s="227">
        <v>2</v>
      </c>
      <c r="G221" s="207">
        <v>2000</v>
      </c>
      <c r="H221" s="207"/>
      <c r="I221" s="202">
        <v>2000</v>
      </c>
      <c r="J221" s="203">
        <f t="shared" si="47"/>
        <v>4000</v>
      </c>
    </row>
    <row r="222" spans="1:10" ht="22.5">
      <c r="A222" s="225" t="s">
        <v>1338</v>
      </c>
      <c r="B222" s="206"/>
      <c r="C222" s="306" t="s">
        <v>304</v>
      </c>
      <c r="D222" s="257" t="s">
        <v>1548</v>
      </c>
      <c r="E222" s="200" t="s">
        <v>13</v>
      </c>
      <c r="F222" s="227">
        <v>6</v>
      </c>
      <c r="G222" s="207">
        <v>2800</v>
      </c>
      <c r="H222" s="207"/>
      <c r="I222" s="202">
        <v>2800</v>
      </c>
      <c r="J222" s="203">
        <f t="shared" si="47"/>
        <v>16800</v>
      </c>
    </row>
    <row r="223" spans="1:10" ht="22.5">
      <c r="A223" s="225" t="s">
        <v>1339</v>
      </c>
      <c r="B223" s="206"/>
      <c r="C223" s="306" t="s">
        <v>304</v>
      </c>
      <c r="D223" s="257" t="s">
        <v>1549</v>
      </c>
      <c r="E223" s="200" t="s">
        <v>13</v>
      </c>
      <c r="F223" s="227">
        <v>2</v>
      </c>
      <c r="G223" s="207">
        <v>6500</v>
      </c>
      <c r="H223" s="207"/>
      <c r="I223" s="202">
        <v>6500</v>
      </c>
      <c r="J223" s="203">
        <f t="shared" si="47"/>
        <v>13000</v>
      </c>
    </row>
    <row r="224" spans="1:10" ht="45">
      <c r="A224" s="225" t="s">
        <v>1340</v>
      </c>
      <c r="B224" s="206"/>
      <c r="C224" s="306" t="s">
        <v>304</v>
      </c>
      <c r="D224" s="257" t="s">
        <v>945</v>
      </c>
      <c r="E224" s="200" t="s">
        <v>13</v>
      </c>
      <c r="F224" s="227">
        <v>2</v>
      </c>
      <c r="G224" s="227">
        <v>48970.873728000006</v>
      </c>
      <c r="H224" s="207">
        <v>4897.0873728000006</v>
      </c>
      <c r="I224" s="202">
        <v>53867.961100800007</v>
      </c>
      <c r="J224" s="203">
        <f t="shared" si="47"/>
        <v>107735.92</v>
      </c>
    </row>
    <row r="225" spans="1:10" ht="45">
      <c r="A225" s="225" t="s">
        <v>1341</v>
      </c>
      <c r="B225" s="206"/>
      <c r="C225" s="306" t="s">
        <v>304</v>
      </c>
      <c r="D225" s="257" t="s">
        <v>946</v>
      </c>
      <c r="E225" s="200" t="s">
        <v>13</v>
      </c>
      <c r="F225" s="227">
        <v>2</v>
      </c>
      <c r="G225" s="227">
        <v>43909.064388000006</v>
      </c>
      <c r="H225" s="207">
        <v>4390.9064388000006</v>
      </c>
      <c r="I225" s="202">
        <v>48299.97082680001</v>
      </c>
      <c r="J225" s="203">
        <f t="shared" si="47"/>
        <v>96599.94</v>
      </c>
    </row>
    <row r="226" spans="1:10" ht="45">
      <c r="A226" s="225" t="s">
        <v>1342</v>
      </c>
      <c r="B226" s="206"/>
      <c r="C226" s="306" t="s">
        <v>304</v>
      </c>
      <c r="D226" s="257" t="s">
        <v>947</v>
      </c>
      <c r="E226" s="200" t="s">
        <v>13</v>
      </c>
      <c r="F226" s="227">
        <v>1</v>
      </c>
      <c r="G226" s="227">
        <v>11287.355940000001</v>
      </c>
      <c r="H226" s="207">
        <v>1128.7355940000002</v>
      </c>
      <c r="I226" s="202">
        <v>12416.091534000001</v>
      </c>
      <c r="J226" s="203">
        <f t="shared" si="47"/>
        <v>12416.09</v>
      </c>
    </row>
    <row r="227" spans="1:10" ht="45">
      <c r="A227" s="225" t="s">
        <v>1343</v>
      </c>
      <c r="B227" s="206"/>
      <c r="C227" s="306" t="s">
        <v>304</v>
      </c>
      <c r="D227" s="257" t="s">
        <v>948</v>
      </c>
      <c r="E227" s="200" t="s">
        <v>13</v>
      </c>
      <c r="F227" s="227">
        <v>1</v>
      </c>
      <c r="G227" s="227">
        <v>15413.470020000001</v>
      </c>
      <c r="H227" s="207">
        <v>1541.3470020000002</v>
      </c>
      <c r="I227" s="202">
        <v>16954.817021999999</v>
      </c>
      <c r="J227" s="203">
        <f t="shared" si="47"/>
        <v>16954.82</v>
      </c>
    </row>
    <row r="228" spans="1:10" ht="45">
      <c r="A228" s="225" t="s">
        <v>1344</v>
      </c>
      <c r="B228" s="206"/>
      <c r="C228" s="306" t="s">
        <v>304</v>
      </c>
      <c r="D228" s="257" t="s">
        <v>949</v>
      </c>
      <c r="E228" s="200" t="s">
        <v>13</v>
      </c>
      <c r="F228" s="227">
        <v>1</v>
      </c>
      <c r="G228" s="227">
        <v>14521.325220000001</v>
      </c>
      <c r="H228" s="207">
        <v>1452.1325220000001</v>
      </c>
      <c r="I228" s="202">
        <v>15973.457742000001</v>
      </c>
      <c r="J228" s="203">
        <f t="shared" si="47"/>
        <v>15973.46</v>
      </c>
    </row>
    <row r="229" spans="1:10" ht="45">
      <c r="A229" s="225" t="s">
        <v>1345</v>
      </c>
      <c r="B229" s="206"/>
      <c r="C229" s="306" t="s">
        <v>304</v>
      </c>
      <c r="D229" s="257" t="s">
        <v>950</v>
      </c>
      <c r="E229" s="200" t="s">
        <v>13</v>
      </c>
      <c r="F229" s="227">
        <v>1</v>
      </c>
      <c r="G229" s="227">
        <v>22458.822048000002</v>
      </c>
      <c r="H229" s="207">
        <v>2245.8822048000002</v>
      </c>
      <c r="I229" s="202">
        <v>24704.704252800002</v>
      </c>
      <c r="J229" s="203">
        <f t="shared" si="47"/>
        <v>24704.7</v>
      </c>
    </row>
    <row r="230" spans="1:10" ht="45">
      <c r="A230" s="225" t="s">
        <v>1346</v>
      </c>
      <c r="B230" s="206"/>
      <c r="C230" s="306" t="s">
        <v>304</v>
      </c>
      <c r="D230" s="257" t="s">
        <v>951</v>
      </c>
      <c r="E230" s="200" t="s">
        <v>13</v>
      </c>
      <c r="F230" s="227">
        <v>2</v>
      </c>
      <c r="G230" s="227">
        <v>10636.112484000001</v>
      </c>
      <c r="H230" s="207">
        <v>1063.6112484000002</v>
      </c>
      <c r="I230" s="202">
        <v>11699.723732400002</v>
      </c>
      <c r="J230" s="203">
        <f t="shared" si="47"/>
        <v>23399.45</v>
      </c>
    </row>
    <row r="231" spans="1:10" ht="45">
      <c r="A231" s="225" t="s">
        <v>1347</v>
      </c>
      <c r="B231" s="206"/>
      <c r="C231" s="306" t="s">
        <v>304</v>
      </c>
      <c r="D231" s="257" t="s">
        <v>952</v>
      </c>
      <c r="E231" s="200" t="s">
        <v>13</v>
      </c>
      <c r="F231" s="227">
        <v>1</v>
      </c>
      <c r="G231" s="227">
        <v>10636.112484000001</v>
      </c>
      <c r="H231" s="207">
        <v>1063.6112484000002</v>
      </c>
      <c r="I231" s="202">
        <v>11699.723732400002</v>
      </c>
      <c r="J231" s="203">
        <f t="shared" si="47"/>
        <v>11699.72</v>
      </c>
    </row>
    <row r="232" spans="1:10" ht="22.5">
      <c r="A232" s="225" t="s">
        <v>1348</v>
      </c>
      <c r="B232" s="206"/>
      <c r="C232" s="306" t="s">
        <v>304</v>
      </c>
      <c r="D232" s="257" t="s">
        <v>958</v>
      </c>
      <c r="E232" s="200" t="s">
        <v>13</v>
      </c>
      <c r="F232" s="227">
        <v>4</v>
      </c>
      <c r="G232" s="207">
        <v>2092.17</v>
      </c>
      <c r="H232" s="207"/>
      <c r="I232" s="202">
        <v>2092.17</v>
      </c>
      <c r="J232" s="203">
        <f t="shared" si="47"/>
        <v>8368.68</v>
      </c>
    </row>
    <row r="233" spans="1:10" ht="22.5">
      <c r="A233" s="225" t="s">
        <v>1349</v>
      </c>
      <c r="B233" s="206"/>
      <c r="C233" s="306" t="s">
        <v>304</v>
      </c>
      <c r="D233" s="257" t="s">
        <v>959</v>
      </c>
      <c r="E233" s="200" t="s">
        <v>13</v>
      </c>
      <c r="F233" s="227">
        <v>3</v>
      </c>
      <c r="G233" s="207">
        <v>2092.17</v>
      </c>
      <c r="H233" s="207"/>
      <c r="I233" s="202">
        <v>2092.17</v>
      </c>
      <c r="J233" s="203">
        <f t="shared" si="47"/>
        <v>6276.51</v>
      </c>
    </row>
    <row r="234" spans="1:10" ht="22.5">
      <c r="A234" s="225" t="s">
        <v>1350</v>
      </c>
      <c r="B234" s="206"/>
      <c r="C234" s="306" t="s">
        <v>304</v>
      </c>
      <c r="D234" s="257" t="s">
        <v>960</v>
      </c>
      <c r="E234" s="200" t="s">
        <v>13</v>
      </c>
      <c r="F234" s="227">
        <v>1</v>
      </c>
      <c r="G234" s="207">
        <v>2510.61</v>
      </c>
      <c r="H234" s="207"/>
      <c r="I234" s="202">
        <v>2510.61</v>
      </c>
      <c r="J234" s="203">
        <f t="shared" si="47"/>
        <v>2510.61</v>
      </c>
    </row>
    <row r="235" spans="1:10" ht="22.5">
      <c r="A235" s="225" t="s">
        <v>1351</v>
      </c>
      <c r="B235" s="206"/>
      <c r="C235" s="306" t="s">
        <v>304</v>
      </c>
      <c r="D235" s="257" t="s">
        <v>961</v>
      </c>
      <c r="E235" s="200" t="s">
        <v>13</v>
      </c>
      <c r="F235" s="227">
        <v>2</v>
      </c>
      <c r="G235" s="207">
        <v>2186.61</v>
      </c>
      <c r="H235" s="207"/>
      <c r="I235" s="202">
        <v>2186.61</v>
      </c>
      <c r="J235" s="203">
        <f t="shared" si="47"/>
        <v>4373.22</v>
      </c>
    </row>
    <row r="236" spans="1:10" ht="191.25">
      <c r="A236" s="225" t="s">
        <v>1352</v>
      </c>
      <c r="B236" s="206"/>
      <c r="C236" s="358" t="s">
        <v>304</v>
      </c>
      <c r="D236" s="359" t="s">
        <v>1552</v>
      </c>
      <c r="E236" s="360" t="s">
        <v>303</v>
      </c>
      <c r="F236" s="361">
        <v>11</v>
      </c>
      <c r="G236" s="207">
        <v>6150</v>
      </c>
      <c r="H236" s="207"/>
      <c r="I236" s="202">
        <v>6150</v>
      </c>
      <c r="J236" s="203">
        <f t="shared" si="47"/>
        <v>67650</v>
      </c>
    </row>
    <row r="237" spans="1:10" ht="101.25">
      <c r="A237" s="225" t="s">
        <v>1353</v>
      </c>
      <c r="B237" s="206"/>
      <c r="C237" s="358" t="s">
        <v>304</v>
      </c>
      <c r="D237" s="359" t="s">
        <v>1122</v>
      </c>
      <c r="E237" s="360" t="s">
        <v>303</v>
      </c>
      <c r="F237" s="361">
        <v>3</v>
      </c>
      <c r="G237" s="207">
        <v>10000</v>
      </c>
      <c r="H237" s="207"/>
      <c r="I237" s="202">
        <v>10000</v>
      </c>
      <c r="J237" s="203">
        <f t="shared" si="47"/>
        <v>30000</v>
      </c>
    </row>
    <row r="238" spans="1:10" ht="101.25">
      <c r="A238" s="225" t="s">
        <v>1550</v>
      </c>
      <c r="B238" s="206"/>
      <c r="C238" s="358" t="s">
        <v>304</v>
      </c>
      <c r="D238" s="359" t="s">
        <v>1123</v>
      </c>
      <c r="E238" s="360" t="s">
        <v>303</v>
      </c>
      <c r="F238" s="361">
        <v>6</v>
      </c>
      <c r="G238" s="207">
        <v>12000</v>
      </c>
      <c r="H238" s="207"/>
      <c r="I238" s="202">
        <v>12000</v>
      </c>
      <c r="J238" s="203">
        <f t="shared" si="47"/>
        <v>72000</v>
      </c>
    </row>
    <row r="239" spans="1:10" ht="101.25">
      <c r="A239" s="225" t="s">
        <v>1561</v>
      </c>
      <c r="B239" s="206"/>
      <c r="C239" s="358" t="s">
        <v>304</v>
      </c>
      <c r="D239" s="359" t="s">
        <v>1124</v>
      </c>
      <c r="E239" s="360" t="s">
        <v>303</v>
      </c>
      <c r="F239" s="361">
        <v>2</v>
      </c>
      <c r="G239" s="207">
        <v>14850</v>
      </c>
      <c r="H239" s="207"/>
      <c r="I239" s="202">
        <v>14850</v>
      </c>
      <c r="J239" s="203">
        <f t="shared" si="47"/>
        <v>29700</v>
      </c>
    </row>
    <row r="240" spans="1:10" ht="67.5">
      <c r="A240" s="225" t="s">
        <v>1551</v>
      </c>
      <c r="B240" s="206"/>
      <c r="C240" s="358" t="s">
        <v>304</v>
      </c>
      <c r="D240" s="359" t="s">
        <v>1125</v>
      </c>
      <c r="E240" s="360" t="s">
        <v>303</v>
      </c>
      <c r="F240" s="361">
        <v>1</v>
      </c>
      <c r="G240" s="207">
        <v>20300</v>
      </c>
      <c r="H240" s="207"/>
      <c r="I240" s="202">
        <v>20300</v>
      </c>
      <c r="J240" s="203">
        <f t="shared" si="47"/>
        <v>20300</v>
      </c>
    </row>
    <row r="241" spans="1:10" ht="83.25" customHeight="1">
      <c r="A241" s="225" t="s">
        <v>1354</v>
      </c>
      <c r="B241" s="206"/>
      <c r="C241" s="306" t="s">
        <v>304</v>
      </c>
      <c r="D241" s="257" t="s">
        <v>1140</v>
      </c>
      <c r="E241" s="200" t="s">
        <v>13</v>
      </c>
      <c r="F241" s="227">
        <v>1</v>
      </c>
      <c r="G241" s="207">
        <v>3845</v>
      </c>
      <c r="H241" s="207">
        <v>0</v>
      </c>
      <c r="I241" s="202">
        <v>3845</v>
      </c>
      <c r="J241" s="203">
        <f t="shared" ref="J241" si="53">ROUND(F241*I241,2)</f>
        <v>3845</v>
      </c>
    </row>
    <row r="242" spans="1:10">
      <c r="A242" s="225" t="s">
        <v>1562</v>
      </c>
      <c r="B242" s="206"/>
      <c r="C242" s="306"/>
      <c r="D242" s="256" t="s">
        <v>1452</v>
      </c>
      <c r="E242" s="206"/>
      <c r="F242" s="227"/>
      <c r="G242" s="207"/>
      <c r="H242" s="207"/>
      <c r="I242" s="202"/>
      <c r="J242" s="203"/>
    </row>
    <row r="243" spans="1:10" ht="22.5">
      <c r="A243" s="225" t="s">
        <v>1563</v>
      </c>
      <c r="B243" s="206"/>
      <c r="C243" s="306" t="s">
        <v>304</v>
      </c>
      <c r="D243" s="257" t="s">
        <v>1434</v>
      </c>
      <c r="E243" s="200" t="s">
        <v>1547</v>
      </c>
      <c r="F243" s="227">
        <v>1</v>
      </c>
      <c r="G243" s="207">
        <v>44350</v>
      </c>
      <c r="H243" s="207">
        <v>0</v>
      </c>
      <c r="I243" s="202">
        <v>39600</v>
      </c>
      <c r="J243" s="203">
        <f t="shared" ref="J243:J247" si="54">ROUND(F243*I243,2)</f>
        <v>39600</v>
      </c>
    </row>
    <row r="244" spans="1:10" ht="24.75" customHeight="1">
      <c r="A244" s="225" t="s">
        <v>1564</v>
      </c>
      <c r="B244" s="206"/>
      <c r="C244" s="306" t="s">
        <v>304</v>
      </c>
      <c r="D244" s="257" t="s">
        <v>1435</v>
      </c>
      <c r="E244" s="200" t="s">
        <v>1547</v>
      </c>
      <c r="F244" s="227">
        <v>1</v>
      </c>
      <c r="G244" s="207">
        <v>7510</v>
      </c>
      <c r="H244" s="207">
        <v>0</v>
      </c>
      <c r="I244" s="202">
        <v>7520</v>
      </c>
      <c r="J244" s="203">
        <f t="shared" si="54"/>
        <v>7520</v>
      </c>
    </row>
    <row r="245" spans="1:10" ht="22.5" customHeight="1">
      <c r="A245" s="225" t="s">
        <v>1565</v>
      </c>
      <c r="B245" s="206"/>
      <c r="C245" s="306" t="s">
        <v>304</v>
      </c>
      <c r="D245" s="257" t="s">
        <v>1436</v>
      </c>
      <c r="E245" s="200" t="s">
        <v>1547</v>
      </c>
      <c r="F245" s="227">
        <v>2</v>
      </c>
      <c r="G245" s="207">
        <v>3000</v>
      </c>
      <c r="H245" s="207">
        <v>0</v>
      </c>
      <c r="I245" s="202">
        <v>2900</v>
      </c>
      <c r="J245" s="203">
        <f t="shared" si="54"/>
        <v>5800</v>
      </c>
    </row>
    <row r="246" spans="1:10" ht="24" customHeight="1">
      <c r="A246" s="225" t="s">
        <v>1566</v>
      </c>
      <c r="B246" s="206"/>
      <c r="C246" s="306" t="s">
        <v>304</v>
      </c>
      <c r="D246" s="257" t="s">
        <v>1436</v>
      </c>
      <c r="E246" s="200" t="s">
        <v>1547</v>
      </c>
      <c r="F246" s="227">
        <v>1</v>
      </c>
      <c r="G246" s="207">
        <v>390000</v>
      </c>
      <c r="H246" s="207">
        <v>0</v>
      </c>
      <c r="I246" s="202">
        <v>385000</v>
      </c>
      <c r="J246" s="203">
        <f t="shared" si="54"/>
        <v>385000</v>
      </c>
    </row>
    <row r="247" spans="1:10" ht="22.5">
      <c r="A247" s="225" t="s">
        <v>1567</v>
      </c>
      <c r="B247" s="206"/>
      <c r="C247" s="306" t="s">
        <v>304</v>
      </c>
      <c r="D247" s="257" t="s">
        <v>1437</v>
      </c>
      <c r="E247" s="200" t="s">
        <v>1547</v>
      </c>
      <c r="F247" s="227">
        <v>1</v>
      </c>
      <c r="G247" s="207">
        <v>235500</v>
      </c>
      <c r="H247" s="207">
        <v>0</v>
      </c>
      <c r="I247" s="202">
        <v>236000</v>
      </c>
      <c r="J247" s="203">
        <f t="shared" si="54"/>
        <v>236000</v>
      </c>
    </row>
    <row r="248" spans="1:10">
      <c r="A248" s="225"/>
      <c r="B248" s="206"/>
      <c r="C248" s="306"/>
      <c r="D248" s="321" t="s">
        <v>1534</v>
      </c>
      <c r="E248" s="206"/>
      <c r="F248" s="227"/>
      <c r="G248" s="207"/>
      <c r="H248" s="207"/>
      <c r="I248" s="202"/>
      <c r="J248" s="203"/>
    </row>
    <row r="249" spans="1:10" s="329" customFormat="1" ht="115.5" customHeight="1">
      <c r="A249" s="225" t="s">
        <v>1475</v>
      </c>
      <c r="B249" s="323"/>
      <c r="C249" s="324" t="s">
        <v>304</v>
      </c>
      <c r="D249" s="336" t="s">
        <v>1535</v>
      </c>
      <c r="E249" s="200" t="s">
        <v>13</v>
      </c>
      <c r="F249" s="325">
        <v>2</v>
      </c>
      <c r="G249" s="326">
        <v>172000</v>
      </c>
      <c r="H249" s="330"/>
      <c r="I249" s="327">
        <v>172000</v>
      </c>
      <c r="J249" s="328">
        <f>ROUND(F249*I249,2)</f>
        <v>344000</v>
      </c>
    </row>
    <row r="250" spans="1:10" s="329" customFormat="1" ht="114.75" customHeight="1">
      <c r="A250" s="225" t="s">
        <v>1476</v>
      </c>
      <c r="B250" s="323"/>
      <c r="C250" s="324" t="s">
        <v>304</v>
      </c>
      <c r="D250" s="337" t="s">
        <v>1536</v>
      </c>
      <c r="E250" s="200" t="s">
        <v>13</v>
      </c>
      <c r="F250" s="325">
        <v>2</v>
      </c>
      <c r="G250" s="326">
        <v>115000</v>
      </c>
      <c r="H250" s="330">
        <v>0</v>
      </c>
      <c r="I250" s="327">
        <v>115000</v>
      </c>
      <c r="J250" s="328">
        <f>ROUND(F250*I250,2)</f>
        <v>230000</v>
      </c>
    </row>
    <row r="251" spans="1:10">
      <c r="A251" s="231" t="s">
        <v>781</v>
      </c>
      <c r="B251" s="231"/>
      <c r="C251" s="233"/>
      <c r="D251" s="265"/>
      <c r="E251" s="233"/>
      <c r="F251" s="234"/>
      <c r="G251" s="234"/>
      <c r="H251" s="322"/>
      <c r="I251" s="234"/>
      <c r="J251" s="266">
        <f>SUM(J202:J250)</f>
        <v>2518302.5999999996</v>
      </c>
    </row>
    <row r="252" spans="1:10">
      <c r="A252" s="264" t="s">
        <v>778</v>
      </c>
      <c r="B252" s="264"/>
      <c r="C252" s="233"/>
      <c r="D252" s="265"/>
      <c r="E252" s="233"/>
      <c r="F252" s="234"/>
      <c r="G252" s="234"/>
      <c r="H252" s="234"/>
      <c r="I252" s="267">
        <f>'BDI equipamentos'!C42</f>
        <v>0.15279999999999999</v>
      </c>
      <c r="J252" s="266">
        <f>ROUND(J251*I252,2)</f>
        <v>384796.64</v>
      </c>
    </row>
    <row r="253" spans="1:10">
      <c r="A253" s="231" t="s">
        <v>782</v>
      </c>
      <c r="B253" s="231"/>
      <c r="C253" s="233"/>
      <c r="D253" s="265"/>
      <c r="E253" s="233"/>
      <c r="F253" s="234"/>
      <c r="G253" s="234"/>
      <c r="H253" s="234"/>
      <c r="I253" s="234"/>
      <c r="J253" s="266">
        <f>J251+J252</f>
        <v>2903099.2399999998</v>
      </c>
    </row>
    <row r="254" spans="1:10">
      <c r="A254" s="231" t="s">
        <v>783</v>
      </c>
      <c r="B254" s="231"/>
      <c r="C254" s="233"/>
      <c r="D254" s="265"/>
      <c r="E254" s="233"/>
      <c r="F254" s="234"/>
      <c r="G254" s="234"/>
      <c r="H254" s="234"/>
      <c r="I254" s="234"/>
      <c r="J254" s="266">
        <f>J200+J253</f>
        <v>11189539.619999999</v>
      </c>
    </row>
    <row r="255" spans="1:10">
      <c r="A255" s="264" t="s">
        <v>41</v>
      </c>
      <c r="B255" s="264"/>
      <c r="C255" s="233"/>
      <c r="D255" s="265"/>
      <c r="E255" s="233"/>
      <c r="F255" s="234"/>
      <c r="G255" s="234"/>
      <c r="H255" s="234"/>
      <c r="I255" s="234"/>
      <c r="J255" s="266">
        <f>J254/C4</f>
        <v>4358.7910265199907</v>
      </c>
    </row>
    <row r="257" spans="4:10">
      <c r="D257" s="338"/>
    </row>
    <row r="258" spans="4:10">
      <c r="D258" s="339" t="s">
        <v>1532</v>
      </c>
    </row>
    <row r="259" spans="4:10">
      <c r="D259" s="339" t="s">
        <v>1533</v>
      </c>
    </row>
    <row r="260" spans="4:10" ht="15.75">
      <c r="D260" s="258"/>
      <c r="E260" s="335"/>
      <c r="F260" s="259"/>
      <c r="G260" s="260"/>
      <c r="H260" s="260"/>
      <c r="I260" s="260"/>
      <c r="J260" s="260"/>
    </row>
  </sheetData>
  <autoFilter ref="A8:J255"/>
  <customSheetViews>
    <customSheetView guid="{1D8CB36E-9B6A-4B9B-B1E2-DCA77B5E31B1}" showPageBreaks="1" showGridLines="0" printArea="1" showAutoFilter="1" view="pageBreakPreview" topLeftCell="A146">
      <selection activeCell="D155" sqref="D155"/>
      <rowBreaks count="4" manualBreakCount="4">
        <brk id="95" max="9" man="1"/>
        <brk id="147" max="9" man="1"/>
        <brk id="199" max="9" man="1"/>
        <brk id="234" max="9" man="1"/>
      </rowBreaks>
      <pageMargins left="0.51181102362204722" right="0.51181102362204722" top="1.1811023622047245" bottom="1.5748031496062993" header="0.31496062992125984" footer="0.31496062992125984"/>
      <printOptions horizontalCentered="1"/>
      <pageSetup paperSize="9" scale="55" orientation="portrait" r:id="rId1"/>
      <autoFilter ref="A8:J255"/>
    </customSheetView>
    <customSheetView guid="{17A4E753-33F2-4577-AD00-66EE1CD06ED8}" showPageBreaks="1" showGridLines="0" printArea="1" showAutoFilter="1" view="pageBreakPreview" topLeftCell="A246">
      <selection activeCell="F93" sqref="F93"/>
      <rowBreaks count="4" manualBreakCount="4">
        <brk id="95" max="9" man="1"/>
        <brk id="147" max="9" man="1"/>
        <brk id="199" max="9" man="1"/>
        <brk id="234" max="9" man="1"/>
      </rowBreaks>
      <pageMargins left="0.51181102362204722" right="0.51181102362204722" top="1.1811023622047245" bottom="1.5748031496062993" header="0.31496062992125984" footer="0.31496062992125984"/>
      <printOptions horizontalCentered="1"/>
      <pageSetup paperSize="9" scale="55" orientation="portrait" verticalDpi="0" r:id="rId2"/>
      <autoFilter ref="A8:J255"/>
    </customSheetView>
    <customSheetView guid="{55F0ADB6-0606-4326-9656-2AA8F51173BE}" showGridLines="0" printArea="1" hiddenColumns="1" topLeftCell="A178">
      <selection activeCell="A186" sqref="A186:XFD186"/>
      <pageMargins left="0.51181102362204722" right="0.51181102362204722" top="1.1811023622047245" bottom="1.5748031496062993" header="0.31496062992125984" footer="0.31496062992125984"/>
      <pageSetup paperSize="9" scale="64" orientation="portrait" r:id="rId3"/>
    </customSheetView>
    <customSheetView guid="{9C8224A7-552D-41D4-9DDD-307712C35EF4}" showPageBreaks="1" showGridLines="0" printArea="1" showAutoFilter="1" view="pageBreakPreview" topLeftCell="A135">
      <selection activeCell="K141" sqref="K141"/>
      <rowBreaks count="4" manualBreakCount="4">
        <brk id="95" max="9" man="1"/>
        <brk id="147" max="9" man="1"/>
        <brk id="199" max="9" man="1"/>
        <brk id="234" max="9" man="1"/>
      </rowBreaks>
      <pageMargins left="0.51181102362204722" right="0.51181102362204722" top="1.1811023622047245" bottom="1.5748031496062993" header="0.31496062992125984" footer="0.31496062992125984"/>
      <printOptions horizontalCentered="1"/>
      <pageSetup paperSize="9" scale="55" orientation="portrait" r:id="rId4"/>
      <autoFilter ref="A8:J255"/>
    </customSheetView>
  </customSheetViews>
  <mergeCells count="8">
    <mergeCell ref="D73:F73"/>
    <mergeCell ref="B1:J1"/>
    <mergeCell ref="B2:J2"/>
    <mergeCell ref="B3:J3"/>
    <mergeCell ref="D42:F42"/>
    <mergeCell ref="D25:F25"/>
    <mergeCell ref="D43:F43"/>
    <mergeCell ref="D59:F59"/>
  </mergeCells>
  <printOptions horizontalCentered="1"/>
  <pageMargins left="0.51181102362204722" right="0.51181102362204722" top="1.1811023622047245" bottom="1.5748031496062993" header="0.31496062992125984" footer="0.31496062992125984"/>
  <pageSetup paperSize="9" scale="55" orientation="portrait" r:id="rId5"/>
  <rowBreaks count="4" manualBreakCount="4">
    <brk id="95" max="9" man="1"/>
    <brk id="147" max="9" man="1"/>
    <brk id="199" max="9" man="1"/>
    <brk id="234"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70" zoomScaleNormal="85" zoomScaleSheetLayoutView="70" workbookViewId="0">
      <selection activeCell="F42" sqref="F42"/>
    </sheetView>
  </sheetViews>
  <sheetFormatPr defaultRowHeight="11.25"/>
  <cols>
    <col min="1" max="1" width="9.85546875" style="89" customWidth="1"/>
    <col min="2" max="2" width="18.42578125" style="86" bestFit="1" customWidth="1"/>
    <col min="3" max="3" width="18.42578125" style="86" customWidth="1"/>
    <col min="4" max="4" width="80.85546875" style="294" customWidth="1"/>
    <col min="5" max="5" width="13.140625" style="295" customWidth="1"/>
    <col min="6" max="6" width="13" style="294" customWidth="1"/>
    <col min="7" max="7" width="14.28515625" style="296" customWidth="1"/>
    <col min="8" max="8" width="16.42578125" style="296" customWidth="1"/>
    <col min="9" max="16384" width="9.140625" style="287"/>
  </cols>
  <sheetData>
    <row r="1" spans="1:8" ht="15">
      <c r="A1" s="443" t="s">
        <v>819</v>
      </c>
      <c r="B1" s="444"/>
      <c r="C1" s="444"/>
      <c r="D1" s="444"/>
      <c r="E1" s="444"/>
      <c r="F1" s="444"/>
      <c r="G1" s="444"/>
      <c r="H1" s="445"/>
    </row>
    <row r="2" spans="1:8" s="79" customFormat="1">
      <c r="A2" s="76" t="s">
        <v>267</v>
      </c>
      <c r="B2" s="73" t="s">
        <v>1</v>
      </c>
      <c r="C2" s="73" t="s">
        <v>1321</v>
      </c>
      <c r="D2" s="77" t="s">
        <v>2</v>
      </c>
      <c r="E2" s="77" t="s">
        <v>16</v>
      </c>
      <c r="F2" s="77" t="s">
        <v>4</v>
      </c>
      <c r="G2" s="78" t="s">
        <v>268</v>
      </c>
      <c r="H2" s="78" t="s">
        <v>269</v>
      </c>
    </row>
    <row r="3" spans="1:8" ht="78.75">
      <c r="A3" s="66" t="s">
        <v>2110</v>
      </c>
      <c r="B3" s="66" t="s">
        <v>1155</v>
      </c>
      <c r="C3" s="66" t="s">
        <v>1151</v>
      </c>
      <c r="D3" s="84" t="s">
        <v>1457</v>
      </c>
      <c r="E3" s="72" t="s">
        <v>1156</v>
      </c>
      <c r="F3" s="68">
        <v>1</v>
      </c>
      <c r="G3" s="69">
        <v>124785.89</v>
      </c>
      <c r="H3" s="68">
        <f>ROUND(F3*G3,2)</f>
        <v>124785.89</v>
      </c>
    </row>
    <row r="4" spans="1:8">
      <c r="A4" s="66" t="s">
        <v>2111</v>
      </c>
      <c r="B4" s="66"/>
      <c r="C4" s="66" t="s">
        <v>304</v>
      </c>
      <c r="D4" s="84" t="s">
        <v>802</v>
      </c>
      <c r="E4" s="72" t="s">
        <v>21</v>
      </c>
      <c r="F4" s="68">
        <v>300</v>
      </c>
      <c r="G4" s="69">
        <f>(19.5/6)*1.35</f>
        <v>4.3875000000000002</v>
      </c>
      <c r="H4" s="68">
        <f t="shared" ref="H4:H10" si="0">ROUND(F4*G4,2)</f>
        <v>1316.25</v>
      </c>
    </row>
    <row r="5" spans="1:8">
      <c r="A5" s="66" t="s">
        <v>2112</v>
      </c>
      <c r="B5" s="66"/>
      <c r="C5" s="66" t="s">
        <v>304</v>
      </c>
      <c r="D5" s="84" t="s">
        <v>803</v>
      </c>
      <c r="E5" s="72" t="s">
        <v>303</v>
      </c>
      <c r="F5" s="68">
        <v>3</v>
      </c>
      <c r="G5" s="69">
        <v>50</v>
      </c>
      <c r="H5" s="68">
        <f t="shared" si="0"/>
        <v>150</v>
      </c>
    </row>
    <row r="6" spans="1:8">
      <c r="A6" s="66" t="s">
        <v>2113</v>
      </c>
      <c r="B6" s="66"/>
      <c r="C6" s="66" t="s">
        <v>304</v>
      </c>
      <c r="D6" s="84" t="s">
        <v>804</v>
      </c>
      <c r="E6" s="72" t="s">
        <v>303</v>
      </c>
      <c r="F6" s="68">
        <v>1</v>
      </c>
      <c r="G6" s="69">
        <v>74.900000000000006</v>
      </c>
      <c r="H6" s="68">
        <f t="shared" si="0"/>
        <v>74.900000000000006</v>
      </c>
    </row>
    <row r="7" spans="1:8">
      <c r="A7" s="66" t="s">
        <v>2114</v>
      </c>
      <c r="B7" s="80" t="s">
        <v>1153</v>
      </c>
      <c r="C7" s="66" t="s">
        <v>1151</v>
      </c>
      <c r="D7" s="84" t="s">
        <v>805</v>
      </c>
      <c r="E7" s="288" t="s">
        <v>21</v>
      </c>
      <c r="F7" s="289">
        <v>200</v>
      </c>
      <c r="G7" s="290">
        <v>5.5</v>
      </c>
      <c r="H7" s="68">
        <f t="shared" si="0"/>
        <v>1100</v>
      </c>
    </row>
    <row r="8" spans="1:8">
      <c r="A8" s="66" t="s">
        <v>2115</v>
      </c>
      <c r="B8" s="66"/>
      <c r="C8" s="66" t="s">
        <v>304</v>
      </c>
      <c r="D8" s="84" t="s">
        <v>806</v>
      </c>
      <c r="E8" s="288" t="s">
        <v>21</v>
      </c>
      <c r="F8" s="289">
        <v>800</v>
      </c>
      <c r="G8" s="290">
        <v>3.9</v>
      </c>
      <c r="H8" s="68">
        <f t="shared" si="0"/>
        <v>3120</v>
      </c>
    </row>
    <row r="9" spans="1:8">
      <c r="A9" s="66" t="s">
        <v>2116</v>
      </c>
      <c r="B9" s="66"/>
      <c r="C9" s="66" t="s">
        <v>304</v>
      </c>
      <c r="D9" s="84" t="s">
        <v>807</v>
      </c>
      <c r="E9" s="288" t="s">
        <v>303</v>
      </c>
      <c r="F9" s="289">
        <v>4</v>
      </c>
      <c r="G9" s="290">
        <v>18</v>
      </c>
      <c r="H9" s="68">
        <f t="shared" si="0"/>
        <v>72</v>
      </c>
    </row>
    <row r="10" spans="1:8">
      <c r="A10" s="66" t="s">
        <v>2117</v>
      </c>
      <c r="B10" s="80" t="s">
        <v>1154</v>
      </c>
      <c r="C10" s="66" t="s">
        <v>1151</v>
      </c>
      <c r="D10" s="84" t="s">
        <v>808</v>
      </c>
      <c r="E10" s="288" t="s">
        <v>303</v>
      </c>
      <c r="F10" s="289">
        <v>1</v>
      </c>
      <c r="G10" s="69">
        <v>2133.65</v>
      </c>
      <c r="H10" s="68">
        <f t="shared" si="0"/>
        <v>2133.65</v>
      </c>
    </row>
    <row r="11" spans="1:8">
      <c r="A11" s="449" t="s">
        <v>405</v>
      </c>
      <c r="B11" s="450"/>
      <c r="C11" s="451"/>
      <c r="D11" s="450"/>
      <c r="E11" s="450"/>
      <c r="F11" s="450"/>
      <c r="G11" s="452"/>
      <c r="H11" s="291">
        <f>SUM(H3:H10)</f>
        <v>132752.69</v>
      </c>
    </row>
    <row r="12" spans="1:8">
      <c r="A12" s="453" t="s">
        <v>809</v>
      </c>
      <c r="B12" s="453"/>
      <c r="C12" s="453"/>
      <c r="D12" s="453"/>
      <c r="E12" s="453"/>
      <c r="F12" s="453"/>
      <c r="G12" s="453"/>
      <c r="H12" s="453"/>
    </row>
    <row r="13" spans="1:8">
      <c r="A13" s="80" t="s">
        <v>2118</v>
      </c>
      <c r="B13" s="80"/>
      <c r="C13" s="66" t="s">
        <v>304</v>
      </c>
      <c r="D13" s="84" t="s">
        <v>810</v>
      </c>
      <c r="E13" s="288" t="s">
        <v>21</v>
      </c>
      <c r="F13" s="289">
        <v>300</v>
      </c>
      <c r="G13" s="292">
        <v>2.5</v>
      </c>
      <c r="H13" s="68">
        <f t="shared" ref="H13:H16" si="1">ROUND(F13*G13,2)</f>
        <v>750</v>
      </c>
    </row>
    <row r="14" spans="1:8">
      <c r="A14" s="80" t="s">
        <v>2119</v>
      </c>
      <c r="B14" s="80"/>
      <c r="C14" s="66" t="s">
        <v>304</v>
      </c>
      <c r="D14" s="84" t="s">
        <v>811</v>
      </c>
      <c r="E14" s="288" t="s">
        <v>303</v>
      </c>
      <c r="F14" s="289">
        <v>25</v>
      </c>
      <c r="G14" s="292">
        <v>49</v>
      </c>
      <c r="H14" s="68">
        <f t="shared" si="1"/>
        <v>1225</v>
      </c>
    </row>
    <row r="15" spans="1:8">
      <c r="A15" s="80" t="s">
        <v>2120</v>
      </c>
      <c r="B15" s="80"/>
      <c r="C15" s="66" t="s">
        <v>304</v>
      </c>
      <c r="D15" s="84" t="s">
        <v>812</v>
      </c>
      <c r="E15" s="288" t="s">
        <v>303</v>
      </c>
      <c r="F15" s="289">
        <v>25</v>
      </c>
      <c r="G15" s="292">
        <v>55</v>
      </c>
      <c r="H15" s="68">
        <f t="shared" si="1"/>
        <v>1375</v>
      </c>
    </row>
    <row r="16" spans="1:8">
      <c r="A16" s="80" t="s">
        <v>2121</v>
      </c>
      <c r="B16" s="80"/>
      <c r="C16" s="66" t="s">
        <v>304</v>
      </c>
      <c r="D16" s="84" t="s">
        <v>813</v>
      </c>
      <c r="E16" s="288" t="s">
        <v>303</v>
      </c>
      <c r="F16" s="289">
        <v>100</v>
      </c>
      <c r="G16" s="292">
        <v>4.9000000000000004</v>
      </c>
      <c r="H16" s="68">
        <f t="shared" si="1"/>
        <v>490</v>
      </c>
    </row>
    <row r="17" spans="1:8" s="293" customFormat="1">
      <c r="A17" s="286"/>
      <c r="B17" s="412" t="s">
        <v>1468</v>
      </c>
      <c r="C17" s="411"/>
      <c r="D17" s="412"/>
      <c r="E17" s="412"/>
      <c r="F17" s="412"/>
      <c r="G17" s="413"/>
      <c r="H17" s="268">
        <f>H11+H13+H14+H15+H16</f>
        <v>136592.69</v>
      </c>
    </row>
  </sheetData>
  <autoFilter ref="A2:H17"/>
  <customSheetViews>
    <customSheetView guid="{1D8CB36E-9B6A-4B9B-B1E2-DCA77B5E31B1}" scale="70" showPageBreaks="1" showAutoFilter="1" view="pageBreakPreview">
      <selection activeCell="F42" sqref="F42"/>
      <pageMargins left="0.511811024" right="0.511811024" top="0.78740157499999996" bottom="0.78740157499999996" header="0.31496062000000002" footer="0.31496062000000002"/>
      <pageSetup paperSize="9" scale="50" orientation="portrait" r:id="rId1"/>
      <autoFilter ref="A2:H17"/>
    </customSheetView>
    <customSheetView guid="{17A4E753-33F2-4577-AD00-66EE1CD06ED8}" scale="70" showPageBreaks="1" showAutoFilter="1" view="pageBreakPreview">
      <selection activeCell="F42" sqref="F42"/>
      <pageMargins left="0.511811024" right="0.511811024" top="0.78740157499999996" bottom="0.78740157499999996" header="0.31496062000000002" footer="0.31496062000000002"/>
      <pageSetup paperSize="9" scale="50" orientation="portrait" r:id="rId2"/>
      <autoFilter ref="A2:H17"/>
    </customSheetView>
    <customSheetView guid="{9C8224A7-552D-41D4-9DDD-307712C35EF4}" scale="70" showPageBreaks="1" showAutoFilter="1" view="pageBreakPreview">
      <selection activeCell="F42" sqref="F42"/>
      <pageMargins left="0.511811024" right="0.511811024" top="0.78740157499999996" bottom="0.78740157499999996" header="0.31496062000000002" footer="0.31496062000000002"/>
      <pageSetup paperSize="9" scale="50" orientation="portrait" r:id="rId3"/>
      <autoFilter ref="A2:H17"/>
    </customSheetView>
  </customSheetViews>
  <mergeCells count="4">
    <mergeCell ref="A11:G11"/>
    <mergeCell ref="A1:H1"/>
    <mergeCell ref="A12:H12"/>
    <mergeCell ref="B17:G17"/>
  </mergeCells>
  <pageMargins left="0.511811024" right="0.511811024" top="0.78740157499999996" bottom="0.78740157499999996" header="0.31496062000000002" footer="0.31496062000000002"/>
  <pageSetup paperSize="9" scale="50"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8"/>
  <sheetViews>
    <sheetView showGridLines="0" view="pageBreakPreview" topLeftCell="A205" zoomScaleNormal="100" zoomScaleSheetLayoutView="100" workbookViewId="0">
      <selection activeCell="D174" sqref="D174:D196"/>
    </sheetView>
  </sheetViews>
  <sheetFormatPr defaultRowHeight="11.25"/>
  <cols>
    <col min="1" max="1" width="7.28515625" style="148" customWidth="1"/>
    <col min="2" max="2" width="9.42578125" style="148" customWidth="1"/>
    <col min="3" max="3" width="10.28515625" style="148" customWidth="1"/>
    <col min="4" max="4" width="62.85546875" style="147" customWidth="1"/>
    <col min="5" max="5" width="7.85546875" style="148" customWidth="1"/>
    <col min="6" max="6" width="10.85546875" style="158" customWidth="1"/>
    <col min="7" max="7" width="11.85546875" style="147" customWidth="1"/>
    <col min="8" max="8" width="17.85546875" style="147" customWidth="1"/>
    <col min="9" max="257" width="9.140625" style="147"/>
    <col min="258" max="258" width="7.28515625" style="147" customWidth="1"/>
    <col min="259" max="259" width="62.85546875" style="147" customWidth="1"/>
    <col min="260" max="260" width="8.7109375" style="147" customWidth="1"/>
    <col min="261" max="261" width="10.85546875" style="147" customWidth="1"/>
    <col min="262" max="262" width="14.7109375" style="147" bestFit="1" customWidth="1"/>
    <col min="263" max="263" width="14.140625" style="147" bestFit="1" customWidth="1"/>
    <col min="264" max="264" width="17.85546875" style="147" bestFit="1" customWidth="1"/>
    <col min="265" max="513" width="9.140625" style="147"/>
    <col min="514" max="514" width="7.28515625" style="147" customWidth="1"/>
    <col min="515" max="515" width="62.85546875" style="147" customWidth="1"/>
    <col min="516" max="516" width="8.7109375" style="147" customWidth="1"/>
    <col min="517" max="517" width="10.85546875" style="147" customWidth="1"/>
    <col min="518" max="518" width="14.7109375" style="147" bestFit="1" customWidth="1"/>
    <col min="519" max="519" width="14.140625" style="147" bestFit="1" customWidth="1"/>
    <col min="520" max="520" width="17.85546875" style="147" bestFit="1" customWidth="1"/>
    <col min="521" max="769" width="9.140625" style="147"/>
    <col min="770" max="770" width="7.28515625" style="147" customWidth="1"/>
    <col min="771" max="771" width="62.85546875" style="147" customWidth="1"/>
    <col min="772" max="772" width="8.7109375" style="147" customWidth="1"/>
    <col min="773" max="773" width="10.85546875" style="147" customWidth="1"/>
    <col min="774" max="774" width="14.7109375" style="147" bestFit="1" customWidth="1"/>
    <col min="775" max="775" width="14.140625" style="147" bestFit="1" customWidth="1"/>
    <col min="776" max="776" width="17.85546875" style="147" bestFit="1" customWidth="1"/>
    <col min="777" max="1025" width="9.140625" style="147"/>
    <col min="1026" max="1026" width="7.28515625" style="147" customWidth="1"/>
    <col min="1027" max="1027" width="62.85546875" style="147" customWidth="1"/>
    <col min="1028" max="1028" width="8.7109375" style="147" customWidth="1"/>
    <col min="1029" max="1029" width="10.85546875" style="147" customWidth="1"/>
    <col min="1030" max="1030" width="14.7109375" style="147" bestFit="1" customWidth="1"/>
    <col min="1031" max="1031" width="14.140625" style="147" bestFit="1" customWidth="1"/>
    <col min="1032" max="1032" width="17.85546875" style="147" bestFit="1" customWidth="1"/>
    <col min="1033" max="1281" width="9.140625" style="147"/>
    <col min="1282" max="1282" width="7.28515625" style="147" customWidth="1"/>
    <col min="1283" max="1283" width="62.85546875" style="147" customWidth="1"/>
    <col min="1284" max="1284" width="8.7109375" style="147" customWidth="1"/>
    <col min="1285" max="1285" width="10.85546875" style="147" customWidth="1"/>
    <col min="1286" max="1286" width="14.7109375" style="147" bestFit="1" customWidth="1"/>
    <col min="1287" max="1287" width="14.140625" style="147" bestFit="1" customWidth="1"/>
    <col min="1288" max="1288" width="17.85546875" style="147" bestFit="1" customWidth="1"/>
    <col min="1289" max="1537" width="9.140625" style="147"/>
    <col min="1538" max="1538" width="7.28515625" style="147" customWidth="1"/>
    <col min="1539" max="1539" width="62.85546875" style="147" customWidth="1"/>
    <col min="1540" max="1540" width="8.7109375" style="147" customWidth="1"/>
    <col min="1541" max="1541" width="10.85546875" style="147" customWidth="1"/>
    <col min="1542" max="1542" width="14.7109375" style="147" bestFit="1" customWidth="1"/>
    <col min="1543" max="1543" width="14.140625" style="147" bestFit="1" customWidth="1"/>
    <col min="1544" max="1544" width="17.85546875" style="147" bestFit="1" customWidth="1"/>
    <col min="1545" max="1793" width="9.140625" style="147"/>
    <col min="1794" max="1794" width="7.28515625" style="147" customWidth="1"/>
    <col min="1795" max="1795" width="62.85546875" style="147" customWidth="1"/>
    <col min="1796" max="1796" width="8.7109375" style="147" customWidth="1"/>
    <col min="1797" max="1797" width="10.85546875" style="147" customWidth="1"/>
    <col min="1798" max="1798" width="14.7109375" style="147" bestFit="1" customWidth="1"/>
    <col min="1799" max="1799" width="14.140625" style="147" bestFit="1" customWidth="1"/>
    <col min="1800" max="1800" width="17.85546875" style="147" bestFit="1" customWidth="1"/>
    <col min="1801" max="2049" width="9.140625" style="147"/>
    <col min="2050" max="2050" width="7.28515625" style="147" customWidth="1"/>
    <col min="2051" max="2051" width="62.85546875" style="147" customWidth="1"/>
    <col min="2052" max="2052" width="8.7109375" style="147" customWidth="1"/>
    <col min="2053" max="2053" width="10.85546875" style="147" customWidth="1"/>
    <col min="2054" max="2054" width="14.7109375" style="147" bestFit="1" customWidth="1"/>
    <col min="2055" max="2055" width="14.140625" style="147" bestFit="1" customWidth="1"/>
    <col min="2056" max="2056" width="17.85546875" style="147" bestFit="1" customWidth="1"/>
    <col min="2057" max="2305" width="9.140625" style="147"/>
    <col min="2306" max="2306" width="7.28515625" style="147" customWidth="1"/>
    <col min="2307" max="2307" width="62.85546875" style="147" customWidth="1"/>
    <col min="2308" max="2308" width="8.7109375" style="147" customWidth="1"/>
    <col min="2309" max="2309" width="10.85546875" style="147" customWidth="1"/>
    <col min="2310" max="2310" width="14.7109375" style="147" bestFit="1" customWidth="1"/>
    <col min="2311" max="2311" width="14.140625" style="147" bestFit="1" customWidth="1"/>
    <col min="2312" max="2312" width="17.85546875" style="147" bestFit="1" customWidth="1"/>
    <col min="2313" max="2561" width="9.140625" style="147"/>
    <col min="2562" max="2562" width="7.28515625" style="147" customWidth="1"/>
    <col min="2563" max="2563" width="62.85546875" style="147" customWidth="1"/>
    <col min="2564" max="2564" width="8.7109375" style="147" customWidth="1"/>
    <col min="2565" max="2565" width="10.85546875" style="147" customWidth="1"/>
    <col min="2566" max="2566" width="14.7109375" style="147" bestFit="1" customWidth="1"/>
    <col min="2567" max="2567" width="14.140625" style="147" bestFit="1" customWidth="1"/>
    <col min="2568" max="2568" width="17.85546875" style="147" bestFit="1" customWidth="1"/>
    <col min="2569" max="2817" width="9.140625" style="147"/>
    <col min="2818" max="2818" width="7.28515625" style="147" customWidth="1"/>
    <col min="2819" max="2819" width="62.85546875" style="147" customWidth="1"/>
    <col min="2820" max="2820" width="8.7109375" style="147" customWidth="1"/>
    <col min="2821" max="2821" width="10.85546875" style="147" customWidth="1"/>
    <col min="2822" max="2822" width="14.7109375" style="147" bestFit="1" customWidth="1"/>
    <col min="2823" max="2823" width="14.140625" style="147" bestFit="1" customWidth="1"/>
    <col min="2824" max="2824" width="17.85546875" style="147" bestFit="1" customWidth="1"/>
    <col min="2825" max="3073" width="9.140625" style="147"/>
    <col min="3074" max="3074" width="7.28515625" style="147" customWidth="1"/>
    <col min="3075" max="3075" width="62.85546875" style="147" customWidth="1"/>
    <col min="3076" max="3076" width="8.7109375" style="147" customWidth="1"/>
    <col min="3077" max="3077" width="10.85546875" style="147" customWidth="1"/>
    <col min="3078" max="3078" width="14.7109375" style="147" bestFit="1" customWidth="1"/>
    <col min="3079" max="3079" width="14.140625" style="147" bestFit="1" customWidth="1"/>
    <col min="3080" max="3080" width="17.85546875" style="147" bestFit="1" customWidth="1"/>
    <col min="3081" max="3329" width="9.140625" style="147"/>
    <col min="3330" max="3330" width="7.28515625" style="147" customWidth="1"/>
    <col min="3331" max="3331" width="62.85546875" style="147" customWidth="1"/>
    <col min="3332" max="3332" width="8.7109375" style="147" customWidth="1"/>
    <col min="3333" max="3333" width="10.85546875" style="147" customWidth="1"/>
    <col min="3334" max="3334" width="14.7109375" style="147" bestFit="1" customWidth="1"/>
    <col min="3335" max="3335" width="14.140625" style="147" bestFit="1" customWidth="1"/>
    <col min="3336" max="3336" width="17.85546875" style="147" bestFit="1" customWidth="1"/>
    <col min="3337" max="3585" width="9.140625" style="147"/>
    <col min="3586" max="3586" width="7.28515625" style="147" customWidth="1"/>
    <col min="3587" max="3587" width="62.85546875" style="147" customWidth="1"/>
    <col min="3588" max="3588" width="8.7109375" style="147" customWidth="1"/>
    <col min="3589" max="3589" width="10.85546875" style="147" customWidth="1"/>
    <col min="3590" max="3590" width="14.7109375" style="147" bestFit="1" customWidth="1"/>
    <col min="3591" max="3591" width="14.140625" style="147" bestFit="1" customWidth="1"/>
    <col min="3592" max="3592" width="17.85546875" style="147" bestFit="1" customWidth="1"/>
    <col min="3593" max="3841" width="9.140625" style="147"/>
    <col min="3842" max="3842" width="7.28515625" style="147" customWidth="1"/>
    <col min="3843" max="3843" width="62.85546875" style="147" customWidth="1"/>
    <col min="3844" max="3844" width="8.7109375" style="147" customWidth="1"/>
    <col min="3845" max="3845" width="10.85546875" style="147" customWidth="1"/>
    <col min="3846" max="3846" width="14.7109375" style="147" bestFit="1" customWidth="1"/>
    <col min="3847" max="3847" width="14.140625" style="147" bestFit="1" customWidth="1"/>
    <col min="3848" max="3848" width="17.85546875" style="147" bestFit="1" customWidth="1"/>
    <col min="3849" max="4097" width="9.140625" style="147"/>
    <col min="4098" max="4098" width="7.28515625" style="147" customWidth="1"/>
    <col min="4099" max="4099" width="62.85546875" style="147" customWidth="1"/>
    <col min="4100" max="4100" width="8.7109375" style="147" customWidth="1"/>
    <col min="4101" max="4101" width="10.85546875" style="147" customWidth="1"/>
    <col min="4102" max="4102" width="14.7109375" style="147" bestFit="1" customWidth="1"/>
    <col min="4103" max="4103" width="14.140625" style="147" bestFit="1" customWidth="1"/>
    <col min="4104" max="4104" width="17.85546875" style="147" bestFit="1" customWidth="1"/>
    <col min="4105" max="4353" width="9.140625" style="147"/>
    <col min="4354" max="4354" width="7.28515625" style="147" customWidth="1"/>
    <col min="4355" max="4355" width="62.85546875" style="147" customWidth="1"/>
    <col min="4356" max="4356" width="8.7109375" style="147" customWidth="1"/>
    <col min="4357" max="4357" width="10.85546875" style="147" customWidth="1"/>
    <col min="4358" max="4358" width="14.7109375" style="147" bestFit="1" customWidth="1"/>
    <col min="4359" max="4359" width="14.140625" style="147" bestFit="1" customWidth="1"/>
    <col min="4360" max="4360" width="17.85546875" style="147" bestFit="1" customWidth="1"/>
    <col min="4361" max="4609" width="9.140625" style="147"/>
    <col min="4610" max="4610" width="7.28515625" style="147" customWidth="1"/>
    <col min="4611" max="4611" width="62.85546875" style="147" customWidth="1"/>
    <col min="4612" max="4612" width="8.7109375" style="147" customWidth="1"/>
    <col min="4613" max="4613" width="10.85546875" style="147" customWidth="1"/>
    <col min="4614" max="4614" width="14.7109375" style="147" bestFit="1" customWidth="1"/>
    <col min="4615" max="4615" width="14.140625" style="147" bestFit="1" customWidth="1"/>
    <col min="4616" max="4616" width="17.85546875" style="147" bestFit="1" customWidth="1"/>
    <col min="4617" max="4865" width="9.140625" style="147"/>
    <col min="4866" max="4866" width="7.28515625" style="147" customWidth="1"/>
    <col min="4867" max="4867" width="62.85546875" style="147" customWidth="1"/>
    <col min="4868" max="4868" width="8.7109375" style="147" customWidth="1"/>
    <col min="4869" max="4869" width="10.85546875" style="147" customWidth="1"/>
    <col min="4870" max="4870" width="14.7109375" style="147" bestFit="1" customWidth="1"/>
    <col min="4871" max="4871" width="14.140625" style="147" bestFit="1" customWidth="1"/>
    <col min="4872" max="4872" width="17.85546875" style="147" bestFit="1" customWidth="1"/>
    <col min="4873" max="5121" width="9.140625" style="147"/>
    <col min="5122" max="5122" width="7.28515625" style="147" customWidth="1"/>
    <col min="5123" max="5123" width="62.85546875" style="147" customWidth="1"/>
    <col min="5124" max="5124" width="8.7109375" style="147" customWidth="1"/>
    <col min="5125" max="5125" width="10.85546875" style="147" customWidth="1"/>
    <col min="5126" max="5126" width="14.7109375" style="147" bestFit="1" customWidth="1"/>
    <col min="5127" max="5127" width="14.140625" style="147" bestFit="1" customWidth="1"/>
    <col min="5128" max="5128" width="17.85546875" style="147" bestFit="1" customWidth="1"/>
    <col min="5129" max="5377" width="9.140625" style="147"/>
    <col min="5378" max="5378" width="7.28515625" style="147" customWidth="1"/>
    <col min="5379" max="5379" width="62.85546875" style="147" customWidth="1"/>
    <col min="5380" max="5380" width="8.7109375" style="147" customWidth="1"/>
    <col min="5381" max="5381" width="10.85546875" style="147" customWidth="1"/>
    <col min="5382" max="5382" width="14.7109375" style="147" bestFit="1" customWidth="1"/>
    <col min="5383" max="5383" width="14.140625" style="147" bestFit="1" customWidth="1"/>
    <col min="5384" max="5384" width="17.85546875" style="147" bestFit="1" customWidth="1"/>
    <col min="5385" max="5633" width="9.140625" style="147"/>
    <col min="5634" max="5634" width="7.28515625" style="147" customWidth="1"/>
    <col min="5635" max="5635" width="62.85546875" style="147" customWidth="1"/>
    <col min="5636" max="5636" width="8.7109375" style="147" customWidth="1"/>
    <col min="5637" max="5637" width="10.85546875" style="147" customWidth="1"/>
    <col min="5638" max="5638" width="14.7109375" style="147" bestFit="1" customWidth="1"/>
    <col min="5639" max="5639" width="14.140625" style="147" bestFit="1" customWidth="1"/>
    <col min="5640" max="5640" width="17.85546875" style="147" bestFit="1" customWidth="1"/>
    <col min="5641" max="5889" width="9.140625" style="147"/>
    <col min="5890" max="5890" width="7.28515625" style="147" customWidth="1"/>
    <col min="5891" max="5891" width="62.85546875" style="147" customWidth="1"/>
    <col min="5892" max="5892" width="8.7109375" style="147" customWidth="1"/>
    <col min="5893" max="5893" width="10.85546875" style="147" customWidth="1"/>
    <col min="5894" max="5894" width="14.7109375" style="147" bestFit="1" customWidth="1"/>
    <col min="5895" max="5895" width="14.140625" style="147" bestFit="1" customWidth="1"/>
    <col min="5896" max="5896" width="17.85546875" style="147" bestFit="1" customWidth="1"/>
    <col min="5897" max="6145" width="9.140625" style="147"/>
    <col min="6146" max="6146" width="7.28515625" style="147" customWidth="1"/>
    <col min="6147" max="6147" width="62.85546875" style="147" customWidth="1"/>
    <col min="6148" max="6148" width="8.7109375" style="147" customWidth="1"/>
    <col min="6149" max="6149" width="10.85546875" style="147" customWidth="1"/>
    <col min="6150" max="6150" width="14.7109375" style="147" bestFit="1" customWidth="1"/>
    <col min="6151" max="6151" width="14.140625" style="147" bestFit="1" customWidth="1"/>
    <col min="6152" max="6152" width="17.85546875" style="147" bestFit="1" customWidth="1"/>
    <col min="6153" max="6401" width="9.140625" style="147"/>
    <col min="6402" max="6402" width="7.28515625" style="147" customWidth="1"/>
    <col min="6403" max="6403" width="62.85546875" style="147" customWidth="1"/>
    <col min="6404" max="6404" width="8.7109375" style="147" customWidth="1"/>
    <col min="6405" max="6405" width="10.85546875" style="147" customWidth="1"/>
    <col min="6406" max="6406" width="14.7109375" style="147" bestFit="1" customWidth="1"/>
    <col min="6407" max="6407" width="14.140625" style="147" bestFit="1" customWidth="1"/>
    <col min="6408" max="6408" width="17.85546875" style="147" bestFit="1" customWidth="1"/>
    <col min="6409" max="6657" width="9.140625" style="147"/>
    <col min="6658" max="6658" width="7.28515625" style="147" customWidth="1"/>
    <col min="6659" max="6659" width="62.85546875" style="147" customWidth="1"/>
    <col min="6660" max="6660" width="8.7109375" style="147" customWidth="1"/>
    <col min="6661" max="6661" width="10.85546875" style="147" customWidth="1"/>
    <col min="6662" max="6662" width="14.7109375" style="147" bestFit="1" customWidth="1"/>
    <col min="6663" max="6663" width="14.140625" style="147" bestFit="1" customWidth="1"/>
    <col min="6664" max="6664" width="17.85546875" style="147" bestFit="1" customWidth="1"/>
    <col min="6665" max="6913" width="9.140625" style="147"/>
    <col min="6914" max="6914" width="7.28515625" style="147" customWidth="1"/>
    <col min="6915" max="6915" width="62.85546875" style="147" customWidth="1"/>
    <col min="6916" max="6916" width="8.7109375" style="147" customWidth="1"/>
    <col min="6917" max="6917" width="10.85546875" style="147" customWidth="1"/>
    <col min="6918" max="6918" width="14.7109375" style="147" bestFit="1" customWidth="1"/>
    <col min="6919" max="6919" width="14.140625" style="147" bestFit="1" customWidth="1"/>
    <col min="6920" max="6920" width="17.85546875" style="147" bestFit="1" customWidth="1"/>
    <col min="6921" max="7169" width="9.140625" style="147"/>
    <col min="7170" max="7170" width="7.28515625" style="147" customWidth="1"/>
    <col min="7171" max="7171" width="62.85546875" style="147" customWidth="1"/>
    <col min="7172" max="7172" width="8.7109375" style="147" customWidth="1"/>
    <col min="7173" max="7173" width="10.85546875" style="147" customWidth="1"/>
    <col min="7174" max="7174" width="14.7109375" style="147" bestFit="1" customWidth="1"/>
    <col min="7175" max="7175" width="14.140625" style="147" bestFit="1" customWidth="1"/>
    <col min="7176" max="7176" width="17.85546875" style="147" bestFit="1" customWidth="1"/>
    <col min="7177" max="7425" width="9.140625" style="147"/>
    <col min="7426" max="7426" width="7.28515625" style="147" customWidth="1"/>
    <col min="7427" max="7427" width="62.85546875" style="147" customWidth="1"/>
    <col min="7428" max="7428" width="8.7109375" style="147" customWidth="1"/>
    <col min="7429" max="7429" width="10.85546875" style="147" customWidth="1"/>
    <col min="7430" max="7430" width="14.7109375" style="147" bestFit="1" customWidth="1"/>
    <col min="7431" max="7431" width="14.140625" style="147" bestFit="1" customWidth="1"/>
    <col min="7432" max="7432" width="17.85546875" style="147" bestFit="1" customWidth="1"/>
    <col min="7433" max="7681" width="9.140625" style="147"/>
    <col min="7682" max="7682" width="7.28515625" style="147" customWidth="1"/>
    <col min="7683" max="7683" width="62.85546875" style="147" customWidth="1"/>
    <col min="7684" max="7684" width="8.7109375" style="147" customWidth="1"/>
    <col min="7685" max="7685" width="10.85546875" style="147" customWidth="1"/>
    <col min="7686" max="7686" width="14.7109375" style="147" bestFit="1" customWidth="1"/>
    <col min="7687" max="7687" width="14.140625" style="147" bestFit="1" customWidth="1"/>
    <col min="7688" max="7688" width="17.85546875" style="147" bestFit="1" customWidth="1"/>
    <col min="7689" max="7937" width="9.140625" style="147"/>
    <col min="7938" max="7938" width="7.28515625" style="147" customWidth="1"/>
    <col min="7939" max="7939" width="62.85546875" style="147" customWidth="1"/>
    <col min="7940" max="7940" width="8.7109375" style="147" customWidth="1"/>
    <col min="7941" max="7941" width="10.85546875" style="147" customWidth="1"/>
    <col min="7942" max="7942" width="14.7109375" style="147" bestFit="1" customWidth="1"/>
    <col min="7943" max="7943" width="14.140625" style="147" bestFit="1" customWidth="1"/>
    <col min="7944" max="7944" width="17.85546875" style="147" bestFit="1" customWidth="1"/>
    <col min="7945" max="8193" width="9.140625" style="147"/>
    <col min="8194" max="8194" width="7.28515625" style="147" customWidth="1"/>
    <col min="8195" max="8195" width="62.85546875" style="147" customWidth="1"/>
    <col min="8196" max="8196" width="8.7109375" style="147" customWidth="1"/>
    <col min="8197" max="8197" width="10.85546875" style="147" customWidth="1"/>
    <col min="8198" max="8198" width="14.7109375" style="147" bestFit="1" customWidth="1"/>
    <col min="8199" max="8199" width="14.140625" style="147" bestFit="1" customWidth="1"/>
    <col min="8200" max="8200" width="17.85546875" style="147" bestFit="1" customWidth="1"/>
    <col min="8201" max="8449" width="9.140625" style="147"/>
    <col min="8450" max="8450" width="7.28515625" style="147" customWidth="1"/>
    <col min="8451" max="8451" width="62.85546875" style="147" customWidth="1"/>
    <col min="8452" max="8452" width="8.7109375" style="147" customWidth="1"/>
    <col min="8453" max="8453" width="10.85546875" style="147" customWidth="1"/>
    <col min="8454" max="8454" width="14.7109375" style="147" bestFit="1" customWidth="1"/>
    <col min="8455" max="8455" width="14.140625" style="147" bestFit="1" customWidth="1"/>
    <col min="8456" max="8456" width="17.85546875" style="147" bestFit="1" customWidth="1"/>
    <col min="8457" max="8705" width="9.140625" style="147"/>
    <col min="8706" max="8706" width="7.28515625" style="147" customWidth="1"/>
    <col min="8707" max="8707" width="62.85546875" style="147" customWidth="1"/>
    <col min="8708" max="8708" width="8.7109375" style="147" customWidth="1"/>
    <col min="8709" max="8709" width="10.85546875" style="147" customWidth="1"/>
    <col min="8710" max="8710" width="14.7109375" style="147" bestFit="1" customWidth="1"/>
    <col min="8711" max="8711" width="14.140625" style="147" bestFit="1" customWidth="1"/>
    <col min="8712" max="8712" width="17.85546875" style="147" bestFit="1" customWidth="1"/>
    <col min="8713" max="8961" width="9.140625" style="147"/>
    <col min="8962" max="8962" width="7.28515625" style="147" customWidth="1"/>
    <col min="8963" max="8963" width="62.85546875" style="147" customWidth="1"/>
    <col min="8964" max="8964" width="8.7109375" style="147" customWidth="1"/>
    <col min="8965" max="8965" width="10.85546875" style="147" customWidth="1"/>
    <col min="8966" max="8966" width="14.7109375" style="147" bestFit="1" customWidth="1"/>
    <col min="8967" max="8967" width="14.140625" style="147" bestFit="1" customWidth="1"/>
    <col min="8968" max="8968" width="17.85546875" style="147" bestFit="1" customWidth="1"/>
    <col min="8969" max="9217" width="9.140625" style="147"/>
    <col min="9218" max="9218" width="7.28515625" style="147" customWidth="1"/>
    <col min="9219" max="9219" width="62.85546875" style="147" customWidth="1"/>
    <col min="9220" max="9220" width="8.7109375" style="147" customWidth="1"/>
    <col min="9221" max="9221" width="10.85546875" style="147" customWidth="1"/>
    <col min="9222" max="9222" width="14.7109375" style="147" bestFit="1" customWidth="1"/>
    <col min="9223" max="9223" width="14.140625" style="147" bestFit="1" customWidth="1"/>
    <col min="9224" max="9224" width="17.85546875" style="147" bestFit="1" customWidth="1"/>
    <col min="9225" max="9473" width="9.140625" style="147"/>
    <col min="9474" max="9474" width="7.28515625" style="147" customWidth="1"/>
    <col min="9475" max="9475" width="62.85546875" style="147" customWidth="1"/>
    <col min="9476" max="9476" width="8.7109375" style="147" customWidth="1"/>
    <col min="9477" max="9477" width="10.85546875" style="147" customWidth="1"/>
    <col min="9478" max="9478" width="14.7109375" style="147" bestFit="1" customWidth="1"/>
    <col min="9479" max="9479" width="14.140625" style="147" bestFit="1" customWidth="1"/>
    <col min="9480" max="9480" width="17.85546875" style="147" bestFit="1" customWidth="1"/>
    <col min="9481" max="9729" width="9.140625" style="147"/>
    <col min="9730" max="9730" width="7.28515625" style="147" customWidth="1"/>
    <col min="9731" max="9731" width="62.85546875" style="147" customWidth="1"/>
    <col min="9732" max="9732" width="8.7109375" style="147" customWidth="1"/>
    <col min="9733" max="9733" width="10.85546875" style="147" customWidth="1"/>
    <col min="9734" max="9734" width="14.7109375" style="147" bestFit="1" customWidth="1"/>
    <col min="9735" max="9735" width="14.140625" style="147" bestFit="1" customWidth="1"/>
    <col min="9736" max="9736" width="17.85546875" style="147" bestFit="1" customWidth="1"/>
    <col min="9737" max="9985" width="9.140625" style="147"/>
    <col min="9986" max="9986" width="7.28515625" style="147" customWidth="1"/>
    <col min="9987" max="9987" width="62.85546875" style="147" customWidth="1"/>
    <col min="9988" max="9988" width="8.7109375" style="147" customWidth="1"/>
    <col min="9989" max="9989" width="10.85546875" style="147" customWidth="1"/>
    <col min="9990" max="9990" width="14.7109375" style="147" bestFit="1" customWidth="1"/>
    <col min="9991" max="9991" width="14.140625" style="147" bestFit="1" customWidth="1"/>
    <col min="9992" max="9992" width="17.85546875" style="147" bestFit="1" customWidth="1"/>
    <col min="9993" max="10241" width="9.140625" style="147"/>
    <col min="10242" max="10242" width="7.28515625" style="147" customWidth="1"/>
    <col min="10243" max="10243" width="62.85546875" style="147" customWidth="1"/>
    <col min="10244" max="10244" width="8.7109375" style="147" customWidth="1"/>
    <col min="10245" max="10245" width="10.85546875" style="147" customWidth="1"/>
    <col min="10246" max="10246" width="14.7109375" style="147" bestFit="1" customWidth="1"/>
    <col min="10247" max="10247" width="14.140625" style="147" bestFit="1" customWidth="1"/>
    <col min="10248" max="10248" width="17.85546875" style="147" bestFit="1" customWidth="1"/>
    <col min="10249" max="10497" width="9.140625" style="147"/>
    <col min="10498" max="10498" width="7.28515625" style="147" customWidth="1"/>
    <col min="10499" max="10499" width="62.85546875" style="147" customWidth="1"/>
    <col min="10500" max="10500" width="8.7109375" style="147" customWidth="1"/>
    <col min="10501" max="10501" width="10.85546875" style="147" customWidth="1"/>
    <col min="10502" max="10502" width="14.7109375" style="147" bestFit="1" customWidth="1"/>
    <col min="10503" max="10503" width="14.140625" style="147" bestFit="1" customWidth="1"/>
    <col min="10504" max="10504" width="17.85546875" style="147" bestFit="1" customWidth="1"/>
    <col min="10505" max="10753" width="9.140625" style="147"/>
    <col min="10754" max="10754" width="7.28515625" style="147" customWidth="1"/>
    <col min="10755" max="10755" width="62.85546875" style="147" customWidth="1"/>
    <col min="10756" max="10756" width="8.7109375" style="147" customWidth="1"/>
    <col min="10757" max="10757" width="10.85546875" style="147" customWidth="1"/>
    <col min="10758" max="10758" width="14.7109375" style="147" bestFit="1" customWidth="1"/>
    <col min="10759" max="10759" width="14.140625" style="147" bestFit="1" customWidth="1"/>
    <col min="10760" max="10760" width="17.85546875" style="147" bestFit="1" customWidth="1"/>
    <col min="10761" max="11009" width="9.140625" style="147"/>
    <col min="11010" max="11010" width="7.28515625" style="147" customWidth="1"/>
    <col min="11011" max="11011" width="62.85546875" style="147" customWidth="1"/>
    <col min="11012" max="11012" width="8.7109375" style="147" customWidth="1"/>
    <col min="11013" max="11013" width="10.85546875" style="147" customWidth="1"/>
    <col min="11014" max="11014" width="14.7109375" style="147" bestFit="1" customWidth="1"/>
    <col min="11015" max="11015" width="14.140625" style="147" bestFit="1" customWidth="1"/>
    <col min="11016" max="11016" width="17.85546875" style="147" bestFit="1" customWidth="1"/>
    <col min="11017" max="11265" width="9.140625" style="147"/>
    <col min="11266" max="11266" width="7.28515625" style="147" customWidth="1"/>
    <col min="11267" max="11267" width="62.85546875" style="147" customWidth="1"/>
    <col min="11268" max="11268" width="8.7109375" style="147" customWidth="1"/>
    <col min="11269" max="11269" width="10.85546875" style="147" customWidth="1"/>
    <col min="11270" max="11270" width="14.7109375" style="147" bestFit="1" customWidth="1"/>
    <col min="11271" max="11271" width="14.140625" style="147" bestFit="1" customWidth="1"/>
    <col min="11272" max="11272" width="17.85546875" style="147" bestFit="1" customWidth="1"/>
    <col min="11273" max="11521" width="9.140625" style="147"/>
    <col min="11522" max="11522" width="7.28515625" style="147" customWidth="1"/>
    <col min="11523" max="11523" width="62.85546875" style="147" customWidth="1"/>
    <col min="11524" max="11524" width="8.7109375" style="147" customWidth="1"/>
    <col min="11525" max="11525" width="10.85546875" style="147" customWidth="1"/>
    <col min="11526" max="11526" width="14.7109375" style="147" bestFit="1" customWidth="1"/>
    <col min="11527" max="11527" width="14.140625" style="147" bestFit="1" customWidth="1"/>
    <col min="11528" max="11528" width="17.85546875" style="147" bestFit="1" customWidth="1"/>
    <col min="11529" max="11777" width="9.140625" style="147"/>
    <col min="11778" max="11778" width="7.28515625" style="147" customWidth="1"/>
    <col min="11779" max="11779" width="62.85546875" style="147" customWidth="1"/>
    <col min="11780" max="11780" width="8.7109375" style="147" customWidth="1"/>
    <col min="11781" max="11781" width="10.85546875" style="147" customWidth="1"/>
    <col min="11782" max="11782" width="14.7109375" style="147" bestFit="1" customWidth="1"/>
    <col min="11783" max="11783" width="14.140625" style="147" bestFit="1" customWidth="1"/>
    <col min="11784" max="11784" width="17.85546875" style="147" bestFit="1" customWidth="1"/>
    <col min="11785" max="12033" width="9.140625" style="147"/>
    <col min="12034" max="12034" width="7.28515625" style="147" customWidth="1"/>
    <col min="12035" max="12035" width="62.85546875" style="147" customWidth="1"/>
    <col min="12036" max="12036" width="8.7109375" style="147" customWidth="1"/>
    <col min="12037" max="12037" width="10.85546875" style="147" customWidth="1"/>
    <col min="12038" max="12038" width="14.7109375" style="147" bestFit="1" customWidth="1"/>
    <col min="12039" max="12039" width="14.140625" style="147" bestFit="1" customWidth="1"/>
    <col min="12040" max="12040" width="17.85546875" style="147" bestFit="1" customWidth="1"/>
    <col min="12041" max="12289" width="9.140625" style="147"/>
    <col min="12290" max="12290" width="7.28515625" style="147" customWidth="1"/>
    <col min="12291" max="12291" width="62.85546875" style="147" customWidth="1"/>
    <col min="12292" max="12292" width="8.7109375" style="147" customWidth="1"/>
    <col min="12293" max="12293" width="10.85546875" style="147" customWidth="1"/>
    <col min="12294" max="12294" width="14.7109375" style="147" bestFit="1" customWidth="1"/>
    <col min="12295" max="12295" width="14.140625" style="147" bestFit="1" customWidth="1"/>
    <col min="12296" max="12296" width="17.85546875" style="147" bestFit="1" customWidth="1"/>
    <col min="12297" max="12545" width="9.140625" style="147"/>
    <col min="12546" max="12546" width="7.28515625" style="147" customWidth="1"/>
    <col min="12547" max="12547" width="62.85546875" style="147" customWidth="1"/>
    <col min="12548" max="12548" width="8.7109375" style="147" customWidth="1"/>
    <col min="12549" max="12549" width="10.85546875" style="147" customWidth="1"/>
    <col min="12550" max="12550" width="14.7109375" style="147" bestFit="1" customWidth="1"/>
    <col min="12551" max="12551" width="14.140625" style="147" bestFit="1" customWidth="1"/>
    <col min="12552" max="12552" width="17.85546875" style="147" bestFit="1" customWidth="1"/>
    <col min="12553" max="12801" width="9.140625" style="147"/>
    <col min="12802" max="12802" width="7.28515625" style="147" customWidth="1"/>
    <col min="12803" max="12803" width="62.85546875" style="147" customWidth="1"/>
    <col min="12804" max="12804" width="8.7109375" style="147" customWidth="1"/>
    <col min="12805" max="12805" width="10.85546875" style="147" customWidth="1"/>
    <col min="12806" max="12806" width="14.7109375" style="147" bestFit="1" customWidth="1"/>
    <col min="12807" max="12807" width="14.140625" style="147" bestFit="1" customWidth="1"/>
    <col min="12808" max="12808" width="17.85546875" style="147" bestFit="1" customWidth="1"/>
    <col min="12809" max="13057" width="9.140625" style="147"/>
    <col min="13058" max="13058" width="7.28515625" style="147" customWidth="1"/>
    <col min="13059" max="13059" width="62.85546875" style="147" customWidth="1"/>
    <col min="13060" max="13060" width="8.7109375" style="147" customWidth="1"/>
    <col min="13061" max="13061" width="10.85546875" style="147" customWidth="1"/>
    <col min="13062" max="13062" width="14.7109375" style="147" bestFit="1" customWidth="1"/>
    <col min="13063" max="13063" width="14.140625" style="147" bestFit="1" customWidth="1"/>
    <col min="13064" max="13064" width="17.85546875" style="147" bestFit="1" customWidth="1"/>
    <col min="13065" max="13313" width="9.140625" style="147"/>
    <col min="13314" max="13314" width="7.28515625" style="147" customWidth="1"/>
    <col min="13315" max="13315" width="62.85546875" style="147" customWidth="1"/>
    <col min="13316" max="13316" width="8.7109375" style="147" customWidth="1"/>
    <col min="13317" max="13317" width="10.85546875" style="147" customWidth="1"/>
    <col min="13318" max="13318" width="14.7109375" style="147" bestFit="1" customWidth="1"/>
    <col min="13319" max="13319" width="14.140625" style="147" bestFit="1" customWidth="1"/>
    <col min="13320" max="13320" width="17.85546875" style="147" bestFit="1" customWidth="1"/>
    <col min="13321" max="13569" width="9.140625" style="147"/>
    <col min="13570" max="13570" width="7.28515625" style="147" customWidth="1"/>
    <col min="13571" max="13571" width="62.85546875" style="147" customWidth="1"/>
    <col min="13572" max="13572" width="8.7109375" style="147" customWidth="1"/>
    <col min="13573" max="13573" width="10.85546875" style="147" customWidth="1"/>
    <col min="13574" max="13574" width="14.7109375" style="147" bestFit="1" customWidth="1"/>
    <col min="13575" max="13575" width="14.140625" style="147" bestFit="1" customWidth="1"/>
    <col min="13576" max="13576" width="17.85546875" style="147" bestFit="1" customWidth="1"/>
    <col min="13577" max="13825" width="9.140625" style="147"/>
    <col min="13826" max="13826" width="7.28515625" style="147" customWidth="1"/>
    <col min="13827" max="13827" width="62.85546875" style="147" customWidth="1"/>
    <col min="13828" max="13828" width="8.7109375" style="147" customWidth="1"/>
    <col min="13829" max="13829" width="10.85546875" style="147" customWidth="1"/>
    <col min="13830" max="13830" width="14.7109375" style="147" bestFit="1" customWidth="1"/>
    <col min="13831" max="13831" width="14.140625" style="147" bestFit="1" customWidth="1"/>
    <col min="13832" max="13832" width="17.85546875" style="147" bestFit="1" customWidth="1"/>
    <col min="13833" max="14081" width="9.140625" style="147"/>
    <col min="14082" max="14082" width="7.28515625" style="147" customWidth="1"/>
    <col min="14083" max="14083" width="62.85546875" style="147" customWidth="1"/>
    <col min="14084" max="14084" width="8.7109375" style="147" customWidth="1"/>
    <col min="14085" max="14085" width="10.85546875" style="147" customWidth="1"/>
    <col min="14086" max="14086" width="14.7109375" style="147" bestFit="1" customWidth="1"/>
    <col min="14087" max="14087" width="14.140625" style="147" bestFit="1" customWidth="1"/>
    <col min="14088" max="14088" width="17.85546875" style="147" bestFit="1" customWidth="1"/>
    <col min="14089" max="14337" width="9.140625" style="147"/>
    <col min="14338" max="14338" width="7.28515625" style="147" customWidth="1"/>
    <col min="14339" max="14339" width="62.85546875" style="147" customWidth="1"/>
    <col min="14340" max="14340" width="8.7109375" style="147" customWidth="1"/>
    <col min="14341" max="14341" width="10.85546875" style="147" customWidth="1"/>
    <col min="14342" max="14342" width="14.7109375" style="147" bestFit="1" customWidth="1"/>
    <col min="14343" max="14343" width="14.140625" style="147" bestFit="1" customWidth="1"/>
    <col min="14344" max="14344" width="17.85546875" style="147" bestFit="1" customWidth="1"/>
    <col min="14345" max="14593" width="9.140625" style="147"/>
    <col min="14594" max="14594" width="7.28515625" style="147" customWidth="1"/>
    <col min="14595" max="14595" width="62.85546875" style="147" customWidth="1"/>
    <col min="14596" max="14596" width="8.7109375" style="147" customWidth="1"/>
    <col min="14597" max="14597" width="10.85546875" style="147" customWidth="1"/>
    <col min="14598" max="14598" width="14.7109375" style="147" bestFit="1" customWidth="1"/>
    <col min="14599" max="14599" width="14.140625" style="147" bestFit="1" customWidth="1"/>
    <col min="14600" max="14600" width="17.85546875" style="147" bestFit="1" customWidth="1"/>
    <col min="14601" max="14849" width="9.140625" style="147"/>
    <col min="14850" max="14850" width="7.28515625" style="147" customWidth="1"/>
    <col min="14851" max="14851" width="62.85546875" style="147" customWidth="1"/>
    <col min="14852" max="14852" width="8.7109375" style="147" customWidth="1"/>
    <col min="14853" max="14853" width="10.85546875" style="147" customWidth="1"/>
    <col min="14854" max="14854" width="14.7109375" style="147" bestFit="1" customWidth="1"/>
    <col min="14855" max="14855" width="14.140625" style="147" bestFit="1" customWidth="1"/>
    <col min="14856" max="14856" width="17.85546875" style="147" bestFit="1" customWidth="1"/>
    <col min="14857" max="15105" width="9.140625" style="147"/>
    <col min="15106" max="15106" width="7.28515625" style="147" customWidth="1"/>
    <col min="15107" max="15107" width="62.85546875" style="147" customWidth="1"/>
    <col min="15108" max="15108" width="8.7109375" style="147" customWidth="1"/>
    <col min="15109" max="15109" width="10.85546875" style="147" customWidth="1"/>
    <col min="15110" max="15110" width="14.7109375" style="147" bestFit="1" customWidth="1"/>
    <col min="15111" max="15111" width="14.140625" style="147" bestFit="1" customWidth="1"/>
    <col min="15112" max="15112" width="17.85546875" style="147" bestFit="1" customWidth="1"/>
    <col min="15113" max="15361" width="9.140625" style="147"/>
    <col min="15362" max="15362" width="7.28515625" style="147" customWidth="1"/>
    <col min="15363" max="15363" width="62.85546875" style="147" customWidth="1"/>
    <col min="15364" max="15364" width="8.7109375" style="147" customWidth="1"/>
    <col min="15365" max="15365" width="10.85546875" style="147" customWidth="1"/>
    <col min="15366" max="15366" width="14.7109375" style="147" bestFit="1" customWidth="1"/>
    <col min="15367" max="15367" width="14.140625" style="147" bestFit="1" customWidth="1"/>
    <col min="15368" max="15368" width="17.85546875" style="147" bestFit="1" customWidth="1"/>
    <col min="15369" max="15617" width="9.140625" style="147"/>
    <col min="15618" max="15618" width="7.28515625" style="147" customWidth="1"/>
    <col min="15619" max="15619" width="62.85546875" style="147" customWidth="1"/>
    <col min="15620" max="15620" width="8.7109375" style="147" customWidth="1"/>
    <col min="15621" max="15621" width="10.85546875" style="147" customWidth="1"/>
    <col min="15622" max="15622" width="14.7109375" style="147" bestFit="1" customWidth="1"/>
    <col min="15623" max="15623" width="14.140625" style="147" bestFit="1" customWidth="1"/>
    <col min="15624" max="15624" width="17.85546875" style="147" bestFit="1" customWidth="1"/>
    <col min="15625" max="15873" width="9.140625" style="147"/>
    <col min="15874" max="15874" width="7.28515625" style="147" customWidth="1"/>
    <col min="15875" max="15875" width="62.85546875" style="147" customWidth="1"/>
    <col min="15876" max="15876" width="8.7109375" style="147" customWidth="1"/>
    <col min="15877" max="15877" width="10.85546875" style="147" customWidth="1"/>
    <col min="15878" max="15878" width="14.7109375" style="147" bestFit="1" customWidth="1"/>
    <col min="15879" max="15879" width="14.140625" style="147" bestFit="1" customWidth="1"/>
    <col min="15880" max="15880" width="17.85546875" style="147" bestFit="1" customWidth="1"/>
    <col min="15881" max="16129" width="9.140625" style="147"/>
    <col min="16130" max="16130" width="7.28515625" style="147" customWidth="1"/>
    <col min="16131" max="16131" width="62.85546875" style="147" customWidth="1"/>
    <col min="16132" max="16132" width="8.7109375" style="147" customWidth="1"/>
    <col min="16133" max="16133" width="10.85546875" style="147" customWidth="1"/>
    <col min="16134" max="16134" width="14.7109375" style="147" bestFit="1" customWidth="1"/>
    <col min="16135" max="16135" width="14.140625" style="147" bestFit="1" customWidth="1"/>
    <col min="16136" max="16136" width="17.85546875" style="147" bestFit="1" customWidth="1"/>
    <col min="16137" max="16384" width="9.140625" style="147"/>
  </cols>
  <sheetData>
    <row r="1" spans="1:8" ht="12">
      <c r="A1" s="454" t="s">
        <v>1452</v>
      </c>
      <c r="B1" s="455"/>
      <c r="C1" s="455"/>
      <c r="D1" s="455"/>
      <c r="E1" s="455"/>
      <c r="F1" s="455"/>
      <c r="G1" s="455"/>
      <c r="H1" s="456"/>
    </row>
    <row r="2" spans="1:8" s="159" customFormat="1" ht="22.5">
      <c r="A2" s="162" t="s">
        <v>267</v>
      </c>
      <c r="B2" s="162" t="s">
        <v>1</v>
      </c>
      <c r="C2" s="162" t="s">
        <v>1321</v>
      </c>
      <c r="D2" s="162" t="s">
        <v>2</v>
      </c>
      <c r="E2" s="162" t="s">
        <v>16</v>
      </c>
      <c r="F2" s="163" t="s">
        <v>1355</v>
      </c>
      <c r="G2" s="74" t="s">
        <v>268</v>
      </c>
      <c r="H2" s="163" t="s">
        <v>269</v>
      </c>
    </row>
    <row r="3" spans="1:8" ht="24">
      <c r="A3" s="162" t="s">
        <v>1948</v>
      </c>
      <c r="B3" s="162"/>
      <c r="C3" s="162"/>
      <c r="D3" s="160" t="s">
        <v>1356</v>
      </c>
      <c r="E3" s="160"/>
      <c r="F3" s="160"/>
      <c r="G3" s="160"/>
      <c r="H3" s="161"/>
    </row>
    <row r="4" spans="1:8" ht="12">
      <c r="A4" s="162"/>
      <c r="B4" s="162"/>
      <c r="C4" s="162"/>
      <c r="D4" s="160" t="s">
        <v>1477</v>
      </c>
      <c r="E4" s="160"/>
      <c r="F4" s="160"/>
      <c r="G4" s="160"/>
      <c r="H4" s="161"/>
    </row>
    <row r="5" spans="1:8" ht="12">
      <c r="A5" s="152" t="s">
        <v>1892</v>
      </c>
      <c r="B5" s="149">
        <v>39729</v>
      </c>
      <c r="C5" s="149" t="s">
        <v>47</v>
      </c>
      <c r="D5" s="150" t="s">
        <v>1357</v>
      </c>
      <c r="E5" s="151" t="s">
        <v>825</v>
      </c>
      <c r="F5" s="164">
        <v>195</v>
      </c>
      <c r="G5" s="164">
        <v>168.05</v>
      </c>
      <c r="H5" s="165">
        <f>F5*G5</f>
        <v>32769.75</v>
      </c>
    </row>
    <row r="6" spans="1:8" ht="12">
      <c r="A6" s="152" t="s">
        <v>1893</v>
      </c>
      <c r="B6" s="149">
        <v>39728</v>
      </c>
      <c r="C6" s="149" t="s">
        <v>47</v>
      </c>
      <c r="D6" s="150" t="s">
        <v>1358</v>
      </c>
      <c r="E6" s="151" t="s">
        <v>825</v>
      </c>
      <c r="F6" s="164">
        <v>12</v>
      </c>
      <c r="G6" s="164">
        <v>121.35</v>
      </c>
      <c r="H6" s="165">
        <f t="shared" ref="H6:H86" si="0">F6*G6</f>
        <v>1456.1999999999998</v>
      </c>
    </row>
    <row r="7" spans="1:8" ht="12">
      <c r="A7" s="152" t="s">
        <v>1894</v>
      </c>
      <c r="B7" s="149">
        <v>39750</v>
      </c>
      <c r="C7" s="149" t="s">
        <v>47</v>
      </c>
      <c r="D7" s="150" t="s">
        <v>1359</v>
      </c>
      <c r="E7" s="151" t="s">
        <v>825</v>
      </c>
      <c r="F7" s="164">
        <v>45</v>
      </c>
      <c r="G7" s="164">
        <v>79.13</v>
      </c>
      <c r="H7" s="165">
        <f t="shared" si="0"/>
        <v>3560.85</v>
      </c>
    </row>
    <row r="8" spans="1:8" ht="12">
      <c r="A8" s="152" t="s">
        <v>1895</v>
      </c>
      <c r="B8" s="149">
        <v>39749</v>
      </c>
      <c r="C8" s="149" t="s">
        <v>47</v>
      </c>
      <c r="D8" s="150" t="s">
        <v>1360</v>
      </c>
      <c r="E8" s="151" t="s">
        <v>825</v>
      </c>
      <c r="F8" s="164">
        <v>63</v>
      </c>
      <c r="G8" s="164">
        <v>52.39</v>
      </c>
      <c r="H8" s="165">
        <f t="shared" si="0"/>
        <v>3300.57</v>
      </c>
    </row>
    <row r="9" spans="1:8" ht="12">
      <c r="A9" s="152" t="s">
        <v>1896</v>
      </c>
      <c r="B9" s="149">
        <v>39748</v>
      </c>
      <c r="C9" s="149" t="s">
        <v>47</v>
      </c>
      <c r="D9" s="150" t="s">
        <v>1361</v>
      </c>
      <c r="E9" s="151" t="s">
        <v>825</v>
      </c>
      <c r="F9" s="164">
        <v>184</v>
      </c>
      <c r="G9" s="164">
        <v>41.18</v>
      </c>
      <c r="H9" s="165">
        <f t="shared" si="0"/>
        <v>7577.12</v>
      </c>
    </row>
    <row r="10" spans="1:8" ht="12">
      <c r="A10" s="152" t="s">
        <v>1897</v>
      </c>
      <c r="B10" s="149">
        <v>39747</v>
      </c>
      <c r="C10" s="149" t="s">
        <v>47</v>
      </c>
      <c r="D10" s="150" t="s">
        <v>1362</v>
      </c>
      <c r="E10" s="151" t="s">
        <v>825</v>
      </c>
      <c r="F10" s="164">
        <v>195</v>
      </c>
      <c r="G10" s="164">
        <v>25.45</v>
      </c>
      <c r="H10" s="165">
        <f t="shared" si="0"/>
        <v>4962.75</v>
      </c>
    </row>
    <row r="11" spans="1:8" ht="12">
      <c r="A11" s="152" t="s">
        <v>1898</v>
      </c>
      <c r="B11" s="162"/>
      <c r="C11" s="162"/>
      <c r="D11" s="160" t="s">
        <v>1478</v>
      </c>
      <c r="E11" s="160"/>
      <c r="F11" s="160"/>
      <c r="G11" s="160"/>
      <c r="H11" s="161"/>
    </row>
    <row r="12" spans="1:8" ht="12">
      <c r="A12" s="152" t="s">
        <v>1899</v>
      </c>
      <c r="B12" s="149">
        <v>91186</v>
      </c>
      <c r="C12" s="149" t="s">
        <v>47</v>
      </c>
      <c r="D12" s="150" t="s">
        <v>1357</v>
      </c>
      <c r="E12" s="151" t="s">
        <v>825</v>
      </c>
      <c r="F12" s="164">
        <v>195</v>
      </c>
      <c r="G12" s="164">
        <v>3.58</v>
      </c>
      <c r="H12" s="165">
        <f>F12*G12</f>
        <v>698.1</v>
      </c>
    </row>
    <row r="13" spans="1:8" ht="12">
      <c r="A13" s="152" t="s">
        <v>1900</v>
      </c>
      <c r="B13" s="149">
        <v>91186</v>
      </c>
      <c r="C13" s="149" t="s">
        <v>47</v>
      </c>
      <c r="D13" s="150" t="s">
        <v>1358</v>
      </c>
      <c r="E13" s="151" t="s">
        <v>825</v>
      </c>
      <c r="F13" s="164">
        <v>12</v>
      </c>
      <c r="G13" s="164">
        <v>3.58</v>
      </c>
      <c r="H13" s="165">
        <f t="shared" ref="H13:H17" si="1">F13*G13</f>
        <v>42.96</v>
      </c>
    </row>
    <row r="14" spans="1:8" ht="12">
      <c r="A14" s="152" t="s">
        <v>1901</v>
      </c>
      <c r="B14" s="149">
        <v>91185</v>
      </c>
      <c r="C14" s="149" t="s">
        <v>47</v>
      </c>
      <c r="D14" s="150" t="s">
        <v>1359</v>
      </c>
      <c r="E14" s="151" t="s">
        <v>825</v>
      </c>
      <c r="F14" s="164">
        <v>45</v>
      </c>
      <c r="G14" s="164">
        <v>4.32</v>
      </c>
      <c r="H14" s="165">
        <f t="shared" si="1"/>
        <v>194.4</v>
      </c>
    </row>
    <row r="15" spans="1:8" ht="12">
      <c r="A15" s="152" t="s">
        <v>1902</v>
      </c>
      <c r="B15" s="149">
        <v>91185</v>
      </c>
      <c r="C15" s="149" t="s">
        <v>47</v>
      </c>
      <c r="D15" s="150" t="s">
        <v>1360</v>
      </c>
      <c r="E15" s="151" t="s">
        <v>825</v>
      </c>
      <c r="F15" s="164">
        <v>63</v>
      </c>
      <c r="G15" s="164">
        <v>4.32</v>
      </c>
      <c r="H15" s="165">
        <f t="shared" si="1"/>
        <v>272.16000000000003</v>
      </c>
    </row>
    <row r="16" spans="1:8" ht="12">
      <c r="A16" s="152" t="s">
        <v>1903</v>
      </c>
      <c r="B16" s="149">
        <v>91185</v>
      </c>
      <c r="C16" s="149" t="s">
        <v>47</v>
      </c>
      <c r="D16" s="150" t="s">
        <v>1361</v>
      </c>
      <c r="E16" s="151" t="s">
        <v>825</v>
      </c>
      <c r="F16" s="164">
        <v>184</v>
      </c>
      <c r="G16" s="164">
        <v>4.32</v>
      </c>
      <c r="H16" s="165">
        <f t="shared" si="1"/>
        <v>794.88000000000011</v>
      </c>
    </row>
    <row r="17" spans="1:8" ht="12">
      <c r="A17" s="152" t="s">
        <v>1904</v>
      </c>
      <c r="B17" s="149">
        <v>91185</v>
      </c>
      <c r="C17" s="149" t="s">
        <v>47</v>
      </c>
      <c r="D17" s="150" t="s">
        <v>1362</v>
      </c>
      <c r="E17" s="151" t="s">
        <v>825</v>
      </c>
      <c r="F17" s="164">
        <v>195</v>
      </c>
      <c r="G17" s="164">
        <v>4.32</v>
      </c>
      <c r="H17" s="165">
        <f t="shared" si="1"/>
        <v>842.40000000000009</v>
      </c>
    </row>
    <row r="18" spans="1:8" ht="24">
      <c r="A18" s="152" t="s">
        <v>1905</v>
      </c>
      <c r="B18" s="149"/>
      <c r="C18" s="149"/>
      <c r="D18" s="160" t="s">
        <v>1479</v>
      </c>
      <c r="E18" s="151"/>
      <c r="F18" s="164"/>
      <c r="G18" s="164"/>
      <c r="H18" s="165"/>
    </row>
    <row r="19" spans="1:8" ht="12">
      <c r="A19" s="152" t="s">
        <v>1906</v>
      </c>
      <c r="B19" s="149">
        <v>92291</v>
      </c>
      <c r="C19" s="149" t="s">
        <v>47</v>
      </c>
      <c r="D19" s="150" t="s">
        <v>1363</v>
      </c>
      <c r="E19" s="152" t="s">
        <v>1364</v>
      </c>
      <c r="F19" s="164">
        <v>4</v>
      </c>
      <c r="G19" s="164">
        <v>59.58</v>
      </c>
      <c r="H19" s="165">
        <f t="shared" si="0"/>
        <v>238.32</v>
      </c>
    </row>
    <row r="20" spans="1:8" ht="12">
      <c r="A20" s="152" t="s">
        <v>1907</v>
      </c>
      <c r="B20" s="149">
        <v>92290</v>
      </c>
      <c r="C20" s="149" t="s">
        <v>47</v>
      </c>
      <c r="D20" s="150" t="s">
        <v>1365</v>
      </c>
      <c r="E20" s="152" t="s">
        <v>1364</v>
      </c>
      <c r="F20" s="164">
        <v>2</v>
      </c>
      <c r="G20" s="164">
        <v>38.93</v>
      </c>
      <c r="H20" s="165">
        <f t="shared" si="0"/>
        <v>77.86</v>
      </c>
    </row>
    <row r="21" spans="1:8" ht="12">
      <c r="A21" s="152" t="s">
        <v>1908</v>
      </c>
      <c r="B21" s="149">
        <v>92289</v>
      </c>
      <c r="C21" s="149" t="s">
        <v>47</v>
      </c>
      <c r="D21" s="150" t="s">
        <v>1366</v>
      </c>
      <c r="E21" s="152" t="s">
        <v>1364</v>
      </c>
      <c r="F21" s="164">
        <v>8</v>
      </c>
      <c r="G21" s="164">
        <v>26.24</v>
      </c>
      <c r="H21" s="165">
        <f t="shared" si="0"/>
        <v>209.92</v>
      </c>
    </row>
    <row r="22" spans="1:8" ht="12">
      <c r="A22" s="152" t="s">
        <v>1909</v>
      </c>
      <c r="B22" s="149">
        <v>92288</v>
      </c>
      <c r="C22" s="149" t="s">
        <v>47</v>
      </c>
      <c r="D22" s="150" t="s">
        <v>1367</v>
      </c>
      <c r="E22" s="152" t="s">
        <v>1364</v>
      </c>
      <c r="F22" s="164">
        <v>19</v>
      </c>
      <c r="G22" s="164">
        <v>15.07</v>
      </c>
      <c r="H22" s="165">
        <f t="shared" si="0"/>
        <v>286.33</v>
      </c>
    </row>
    <row r="23" spans="1:8" ht="12">
      <c r="A23" s="152" t="s">
        <v>1910</v>
      </c>
      <c r="B23" s="149">
        <v>92287</v>
      </c>
      <c r="C23" s="149" t="s">
        <v>47</v>
      </c>
      <c r="D23" s="150" t="s">
        <v>1368</v>
      </c>
      <c r="E23" s="152" t="s">
        <v>1364</v>
      </c>
      <c r="F23" s="164">
        <v>28</v>
      </c>
      <c r="G23" s="164">
        <v>9.85</v>
      </c>
      <c r="H23" s="165">
        <f t="shared" si="0"/>
        <v>275.8</v>
      </c>
    </row>
    <row r="24" spans="1:8" ht="12">
      <c r="A24" s="152" t="s">
        <v>1911</v>
      </c>
      <c r="B24" s="149">
        <v>92311</v>
      </c>
      <c r="C24" s="149" t="s">
        <v>47</v>
      </c>
      <c r="D24" s="150" t="s">
        <v>1369</v>
      </c>
      <c r="E24" s="152" t="s">
        <v>1364</v>
      </c>
      <c r="F24" s="164">
        <v>122</v>
      </c>
      <c r="G24" s="164">
        <v>7.61</v>
      </c>
      <c r="H24" s="165">
        <f t="shared" si="0"/>
        <v>928.42000000000007</v>
      </c>
    </row>
    <row r="25" spans="1:8" ht="12">
      <c r="A25" s="152" t="s">
        <v>1912</v>
      </c>
      <c r="B25" s="161"/>
      <c r="C25" s="149" t="s">
        <v>304</v>
      </c>
      <c r="D25" s="150" t="s">
        <v>1370</v>
      </c>
      <c r="E25" s="152" t="s">
        <v>1364</v>
      </c>
      <c r="F25" s="164">
        <v>2</v>
      </c>
      <c r="G25" s="164">
        <v>22</v>
      </c>
      <c r="H25" s="165">
        <f t="shared" si="0"/>
        <v>44</v>
      </c>
    </row>
    <row r="26" spans="1:8" ht="12">
      <c r="A26" s="152" t="s">
        <v>1913</v>
      </c>
      <c r="B26" s="161"/>
      <c r="C26" s="149" t="s">
        <v>304</v>
      </c>
      <c r="D26" s="150" t="s">
        <v>1371</v>
      </c>
      <c r="E26" s="152" t="s">
        <v>1364</v>
      </c>
      <c r="F26" s="164">
        <v>8</v>
      </c>
      <c r="G26" s="164">
        <v>18</v>
      </c>
      <c r="H26" s="165">
        <f t="shared" si="0"/>
        <v>144</v>
      </c>
    </row>
    <row r="27" spans="1:8" ht="12">
      <c r="A27" s="152" t="s">
        <v>1914</v>
      </c>
      <c r="B27" s="161"/>
      <c r="C27" s="149" t="s">
        <v>304</v>
      </c>
      <c r="D27" s="150" t="s">
        <v>1372</v>
      </c>
      <c r="E27" s="152" t="s">
        <v>1364</v>
      </c>
      <c r="F27" s="164">
        <v>4</v>
      </c>
      <c r="G27" s="164">
        <v>14</v>
      </c>
      <c r="H27" s="165">
        <f t="shared" si="0"/>
        <v>56</v>
      </c>
    </row>
    <row r="28" spans="1:8" ht="12">
      <c r="A28" s="152" t="s">
        <v>1915</v>
      </c>
      <c r="B28" s="362">
        <v>92303</v>
      </c>
      <c r="C28" s="149" t="s">
        <v>47</v>
      </c>
      <c r="D28" s="153" t="s">
        <v>1373</v>
      </c>
      <c r="E28" s="152" t="s">
        <v>1364</v>
      </c>
      <c r="F28" s="164">
        <v>3</v>
      </c>
      <c r="G28" s="164">
        <v>88.05</v>
      </c>
      <c r="H28" s="165">
        <f t="shared" si="0"/>
        <v>264.14999999999998</v>
      </c>
    </row>
    <row r="29" spans="1:8" ht="12">
      <c r="A29" s="152" t="s">
        <v>1916</v>
      </c>
      <c r="B29" s="149">
        <v>92302</v>
      </c>
      <c r="C29" s="149" t="s">
        <v>47</v>
      </c>
      <c r="D29" s="153" t="s">
        <v>1374</v>
      </c>
      <c r="E29" s="152" t="s">
        <v>1364</v>
      </c>
      <c r="F29" s="164">
        <v>4</v>
      </c>
      <c r="G29" s="164">
        <v>47.84</v>
      </c>
      <c r="H29" s="165">
        <f t="shared" si="0"/>
        <v>191.36</v>
      </c>
    </row>
    <row r="30" spans="1:8" ht="12">
      <c r="A30" s="152" t="s">
        <v>1917</v>
      </c>
      <c r="B30" s="149">
        <v>92301</v>
      </c>
      <c r="C30" s="149" t="s">
        <v>47</v>
      </c>
      <c r="D30" s="153" t="s">
        <v>1375</v>
      </c>
      <c r="E30" s="152" t="s">
        <v>1364</v>
      </c>
      <c r="F30" s="164">
        <v>3</v>
      </c>
      <c r="G30" s="164">
        <v>37.15</v>
      </c>
      <c r="H30" s="165">
        <f t="shared" si="0"/>
        <v>111.44999999999999</v>
      </c>
    </row>
    <row r="31" spans="1:8" ht="12">
      <c r="A31" s="152" t="s">
        <v>1918</v>
      </c>
      <c r="B31" s="149">
        <v>92300</v>
      </c>
      <c r="C31" s="149" t="s">
        <v>47</v>
      </c>
      <c r="D31" s="153" t="s">
        <v>1376</v>
      </c>
      <c r="E31" s="152" t="s">
        <v>1364</v>
      </c>
      <c r="F31" s="164">
        <v>3</v>
      </c>
      <c r="G31" s="164">
        <v>19.07</v>
      </c>
      <c r="H31" s="165">
        <f t="shared" si="0"/>
        <v>57.21</v>
      </c>
    </row>
    <row r="32" spans="1:8" ht="12">
      <c r="A32" s="152" t="s">
        <v>1919</v>
      </c>
      <c r="B32" s="149">
        <v>92299</v>
      </c>
      <c r="C32" s="149" t="s">
        <v>47</v>
      </c>
      <c r="D32" s="153" t="s">
        <v>1377</v>
      </c>
      <c r="E32" s="152" t="s">
        <v>1364</v>
      </c>
      <c r="F32" s="164">
        <v>35</v>
      </c>
      <c r="G32" s="164">
        <v>12.91</v>
      </c>
      <c r="H32" s="165">
        <f t="shared" si="0"/>
        <v>451.85</v>
      </c>
    </row>
    <row r="33" spans="1:8" ht="12">
      <c r="A33" s="152" t="s">
        <v>1920</v>
      </c>
      <c r="B33" s="149">
        <v>92317</v>
      </c>
      <c r="C33" s="149" t="s">
        <v>47</v>
      </c>
      <c r="D33" s="153" t="s">
        <v>1378</v>
      </c>
      <c r="E33" s="152" t="s">
        <v>1364</v>
      </c>
      <c r="F33" s="164">
        <v>78</v>
      </c>
      <c r="G33" s="164">
        <v>10.27</v>
      </c>
      <c r="H33" s="165">
        <f t="shared" si="0"/>
        <v>801.06</v>
      </c>
    </row>
    <row r="34" spans="1:8" ht="12">
      <c r="A34" s="152" t="s">
        <v>1921</v>
      </c>
      <c r="B34" s="149">
        <v>93065</v>
      </c>
      <c r="C34" s="149" t="s">
        <v>47</v>
      </c>
      <c r="D34" s="153" t="s">
        <v>1379</v>
      </c>
      <c r="E34" s="152" t="s">
        <v>1364</v>
      </c>
      <c r="F34" s="164">
        <v>1</v>
      </c>
      <c r="G34" s="164">
        <v>23.49</v>
      </c>
      <c r="H34" s="165">
        <f t="shared" si="0"/>
        <v>23.49</v>
      </c>
    </row>
    <row r="35" spans="1:8" ht="12">
      <c r="A35" s="152" t="s">
        <v>1922</v>
      </c>
      <c r="B35" s="149">
        <v>93062</v>
      </c>
      <c r="C35" s="149" t="s">
        <v>47</v>
      </c>
      <c r="D35" s="153" t="s">
        <v>1380</v>
      </c>
      <c r="E35" s="152" t="s">
        <v>1364</v>
      </c>
      <c r="F35" s="164">
        <v>1</v>
      </c>
      <c r="G35" s="164">
        <v>14.58</v>
      </c>
      <c r="H35" s="165">
        <f t="shared" si="0"/>
        <v>14.58</v>
      </c>
    </row>
    <row r="36" spans="1:8" ht="12">
      <c r="A36" s="152" t="s">
        <v>1923</v>
      </c>
      <c r="B36" s="149"/>
      <c r="C36" s="149" t="s">
        <v>304</v>
      </c>
      <c r="D36" s="153" t="s">
        <v>1381</v>
      </c>
      <c r="E36" s="152" t="s">
        <v>1364</v>
      </c>
      <c r="F36" s="164">
        <v>3</v>
      </c>
      <c r="G36" s="164">
        <v>6</v>
      </c>
      <c r="H36" s="165">
        <f t="shared" si="0"/>
        <v>18</v>
      </c>
    </row>
    <row r="37" spans="1:8" ht="12">
      <c r="A37" s="152" t="s">
        <v>1924</v>
      </c>
      <c r="B37" s="149"/>
      <c r="C37" s="149" t="s">
        <v>304</v>
      </c>
      <c r="D37" s="153" t="s">
        <v>1382</v>
      </c>
      <c r="E37" s="152" t="s">
        <v>1364</v>
      </c>
      <c r="F37" s="164">
        <v>2</v>
      </c>
      <c r="G37" s="164">
        <v>5</v>
      </c>
      <c r="H37" s="165">
        <f t="shared" si="0"/>
        <v>10</v>
      </c>
    </row>
    <row r="38" spans="1:8" ht="12">
      <c r="A38" s="152" t="s">
        <v>1925</v>
      </c>
      <c r="B38" s="149">
        <v>93057</v>
      </c>
      <c r="C38" s="149" t="s">
        <v>47</v>
      </c>
      <c r="D38" s="153" t="s">
        <v>1383</v>
      </c>
      <c r="E38" s="152" t="s">
        <v>1364</v>
      </c>
      <c r="F38" s="164">
        <v>22</v>
      </c>
      <c r="G38" s="164">
        <v>7.84</v>
      </c>
      <c r="H38" s="165">
        <f t="shared" si="0"/>
        <v>172.48</v>
      </c>
    </row>
    <row r="39" spans="1:8" ht="12">
      <c r="A39" s="152" t="s">
        <v>1926</v>
      </c>
      <c r="B39" s="149"/>
      <c r="C39" s="149" t="s">
        <v>304</v>
      </c>
      <c r="D39" s="153" t="s">
        <v>1384</v>
      </c>
      <c r="E39" s="152" t="s">
        <v>1364</v>
      </c>
      <c r="F39" s="164">
        <v>8</v>
      </c>
      <c r="G39" s="164">
        <v>3</v>
      </c>
      <c r="H39" s="165">
        <f t="shared" si="0"/>
        <v>24</v>
      </c>
    </row>
    <row r="40" spans="1:8" ht="12">
      <c r="A40" s="152" t="s">
        <v>1927</v>
      </c>
      <c r="B40" s="149">
        <v>93051</v>
      </c>
      <c r="C40" s="149" t="s">
        <v>47</v>
      </c>
      <c r="D40" s="153" t="s">
        <v>1385</v>
      </c>
      <c r="E40" s="152" t="s">
        <v>1364</v>
      </c>
      <c r="F40" s="164">
        <v>84</v>
      </c>
      <c r="G40" s="164">
        <v>5.72</v>
      </c>
      <c r="H40" s="165">
        <f t="shared" si="0"/>
        <v>480.47999999999996</v>
      </c>
    </row>
    <row r="41" spans="1:8" ht="12">
      <c r="A41" s="152" t="s">
        <v>1928</v>
      </c>
      <c r="B41" s="149"/>
      <c r="C41" s="149" t="s">
        <v>304</v>
      </c>
      <c r="D41" s="153" t="s">
        <v>1386</v>
      </c>
      <c r="E41" s="152" t="s">
        <v>1364</v>
      </c>
      <c r="F41" s="164">
        <v>1</v>
      </c>
      <c r="G41" s="164">
        <v>13</v>
      </c>
      <c r="H41" s="165">
        <f t="shared" si="0"/>
        <v>13</v>
      </c>
    </row>
    <row r="42" spans="1:8" ht="12">
      <c r="A42" s="152" t="s">
        <v>1929</v>
      </c>
      <c r="B42" s="149"/>
      <c r="C42" s="149" t="s">
        <v>304</v>
      </c>
      <c r="D42" s="153" t="s">
        <v>1387</v>
      </c>
      <c r="E42" s="152" t="s">
        <v>1364</v>
      </c>
      <c r="F42" s="164">
        <v>2</v>
      </c>
      <c r="G42" s="164">
        <v>7</v>
      </c>
      <c r="H42" s="165">
        <f t="shared" si="0"/>
        <v>14</v>
      </c>
    </row>
    <row r="43" spans="1:8" ht="12">
      <c r="A43" s="152" t="s">
        <v>1930</v>
      </c>
      <c r="B43" s="149"/>
      <c r="C43" s="149" t="s">
        <v>304</v>
      </c>
      <c r="D43" s="153" t="s">
        <v>1388</v>
      </c>
      <c r="E43" s="152" t="s">
        <v>1364</v>
      </c>
      <c r="F43" s="164">
        <v>8</v>
      </c>
      <c r="G43" s="164">
        <v>6</v>
      </c>
      <c r="H43" s="165">
        <f t="shared" si="0"/>
        <v>48</v>
      </c>
    </row>
    <row r="44" spans="1:8" ht="12">
      <c r="A44" s="152" t="s">
        <v>1931</v>
      </c>
      <c r="B44" s="149"/>
      <c r="C44" s="149" t="s">
        <v>304</v>
      </c>
      <c r="D44" s="153" t="s">
        <v>1389</v>
      </c>
      <c r="E44" s="152" t="s">
        <v>1364</v>
      </c>
      <c r="F44" s="164">
        <v>4</v>
      </c>
      <c r="G44" s="164">
        <v>4</v>
      </c>
      <c r="H44" s="165">
        <f t="shared" si="0"/>
        <v>16</v>
      </c>
    </row>
    <row r="45" spans="1:8" ht="24">
      <c r="A45" s="152" t="s">
        <v>1932</v>
      </c>
      <c r="B45" s="149"/>
      <c r="C45" s="149"/>
      <c r="D45" s="160" t="s">
        <v>1390</v>
      </c>
      <c r="E45" s="160"/>
      <c r="F45" s="160"/>
      <c r="G45" s="164"/>
      <c r="H45" s="165"/>
    </row>
    <row r="46" spans="1:8" ht="12">
      <c r="A46" s="152" t="s">
        <v>1933</v>
      </c>
      <c r="B46" s="162"/>
      <c r="C46" s="162"/>
      <c r="D46" s="160" t="s">
        <v>1477</v>
      </c>
      <c r="E46" s="160"/>
      <c r="F46" s="160"/>
      <c r="G46" s="160"/>
      <c r="H46" s="161"/>
    </row>
    <row r="47" spans="1:8" ht="12">
      <c r="A47" s="152" t="s">
        <v>1934</v>
      </c>
      <c r="B47" s="149">
        <v>39729</v>
      </c>
      <c r="C47" s="149" t="s">
        <v>47</v>
      </c>
      <c r="D47" s="150" t="s">
        <v>1357</v>
      </c>
      <c r="E47" s="151" t="s">
        <v>825</v>
      </c>
      <c r="F47" s="164">
        <v>35</v>
      </c>
      <c r="G47" s="164">
        <v>168.05</v>
      </c>
      <c r="H47" s="165">
        <f>F47*G47</f>
        <v>5881.75</v>
      </c>
    </row>
    <row r="48" spans="1:8" ht="12">
      <c r="A48" s="152" t="s">
        <v>1935</v>
      </c>
      <c r="B48" s="149">
        <v>39728</v>
      </c>
      <c r="C48" s="149" t="s">
        <v>47</v>
      </c>
      <c r="D48" s="150" t="s">
        <v>1358</v>
      </c>
      <c r="E48" s="151" t="s">
        <v>825</v>
      </c>
      <c r="F48" s="164">
        <v>12</v>
      </c>
      <c r="G48" s="164">
        <v>121.35</v>
      </c>
      <c r="H48" s="165">
        <f t="shared" ref="H48:H52" si="2">F48*G48</f>
        <v>1456.1999999999998</v>
      </c>
    </row>
    <row r="49" spans="1:8" ht="12">
      <c r="A49" s="152" t="s">
        <v>1936</v>
      </c>
      <c r="B49" s="149">
        <v>39750</v>
      </c>
      <c r="C49" s="149" t="s">
        <v>47</v>
      </c>
      <c r="D49" s="150" t="s">
        <v>1359</v>
      </c>
      <c r="E49" s="151" t="s">
        <v>825</v>
      </c>
      <c r="F49" s="164">
        <v>45</v>
      </c>
      <c r="G49" s="164">
        <v>79.13</v>
      </c>
      <c r="H49" s="165">
        <f t="shared" si="2"/>
        <v>3560.85</v>
      </c>
    </row>
    <row r="50" spans="1:8" ht="12">
      <c r="A50" s="152" t="s">
        <v>1937</v>
      </c>
      <c r="B50" s="149">
        <v>39749</v>
      </c>
      <c r="C50" s="149" t="s">
        <v>47</v>
      </c>
      <c r="D50" s="150" t="s">
        <v>1360</v>
      </c>
      <c r="E50" s="151" t="s">
        <v>825</v>
      </c>
      <c r="F50" s="164">
        <v>63</v>
      </c>
      <c r="G50" s="164">
        <v>52.39</v>
      </c>
      <c r="H50" s="165">
        <f t="shared" si="2"/>
        <v>3300.57</v>
      </c>
    </row>
    <row r="51" spans="1:8" ht="12">
      <c r="A51" s="152" t="s">
        <v>1938</v>
      </c>
      <c r="B51" s="149">
        <v>39748</v>
      </c>
      <c r="C51" s="149" t="s">
        <v>47</v>
      </c>
      <c r="D51" s="150" t="s">
        <v>1361</v>
      </c>
      <c r="E51" s="151" t="s">
        <v>825</v>
      </c>
      <c r="F51" s="164">
        <v>184</v>
      </c>
      <c r="G51" s="164">
        <v>41.18</v>
      </c>
      <c r="H51" s="165">
        <f t="shared" si="2"/>
        <v>7577.12</v>
      </c>
    </row>
    <row r="52" spans="1:8" ht="12">
      <c r="A52" s="152" t="s">
        <v>1939</v>
      </c>
      <c r="B52" s="149">
        <v>39747</v>
      </c>
      <c r="C52" s="149" t="s">
        <v>47</v>
      </c>
      <c r="D52" s="150" t="s">
        <v>1362</v>
      </c>
      <c r="E52" s="151" t="s">
        <v>825</v>
      </c>
      <c r="F52" s="164">
        <v>195</v>
      </c>
      <c r="G52" s="164">
        <v>25.45</v>
      </c>
      <c r="H52" s="165">
        <f t="shared" si="2"/>
        <v>4962.75</v>
      </c>
    </row>
    <row r="53" spans="1:8" ht="12">
      <c r="A53" s="152" t="s">
        <v>1940</v>
      </c>
      <c r="B53" s="162"/>
      <c r="C53" s="162"/>
      <c r="D53" s="160" t="s">
        <v>1478</v>
      </c>
      <c r="E53" s="160"/>
      <c r="F53" s="160"/>
      <c r="G53" s="160"/>
      <c r="H53" s="161"/>
    </row>
    <row r="54" spans="1:8" ht="12">
      <c r="A54" s="152" t="s">
        <v>1941</v>
      </c>
      <c r="B54" s="149">
        <v>91186</v>
      </c>
      <c r="C54" s="149" t="s">
        <v>47</v>
      </c>
      <c r="D54" s="150" t="s">
        <v>1357</v>
      </c>
      <c r="E54" s="151" t="s">
        <v>825</v>
      </c>
      <c r="F54" s="164">
        <v>35</v>
      </c>
      <c r="G54" s="164">
        <v>3.58</v>
      </c>
      <c r="H54" s="165">
        <f>F54*G54</f>
        <v>125.3</v>
      </c>
    </row>
    <row r="55" spans="1:8" ht="12">
      <c r="A55" s="152" t="s">
        <v>1942</v>
      </c>
      <c r="B55" s="149">
        <v>91186</v>
      </c>
      <c r="C55" s="149" t="s">
        <v>47</v>
      </c>
      <c r="D55" s="150" t="s">
        <v>1358</v>
      </c>
      <c r="E55" s="151" t="s">
        <v>825</v>
      </c>
      <c r="F55" s="164">
        <v>12</v>
      </c>
      <c r="G55" s="164">
        <v>3.58</v>
      </c>
      <c r="H55" s="165">
        <f t="shared" ref="H55:H59" si="3">F55*G55</f>
        <v>42.96</v>
      </c>
    </row>
    <row r="56" spans="1:8" ht="12">
      <c r="A56" s="152" t="s">
        <v>1943</v>
      </c>
      <c r="B56" s="149">
        <v>91185</v>
      </c>
      <c r="C56" s="149" t="s">
        <v>47</v>
      </c>
      <c r="D56" s="150" t="s">
        <v>1359</v>
      </c>
      <c r="E56" s="151" t="s">
        <v>825</v>
      </c>
      <c r="F56" s="164">
        <v>45</v>
      </c>
      <c r="G56" s="164">
        <v>4.32</v>
      </c>
      <c r="H56" s="165">
        <f t="shared" si="3"/>
        <v>194.4</v>
      </c>
    </row>
    <row r="57" spans="1:8" ht="12">
      <c r="A57" s="152" t="s">
        <v>1944</v>
      </c>
      <c r="B57" s="149">
        <v>91185</v>
      </c>
      <c r="C57" s="149" t="s">
        <v>47</v>
      </c>
      <c r="D57" s="150" t="s">
        <v>1360</v>
      </c>
      <c r="E57" s="151" t="s">
        <v>825</v>
      </c>
      <c r="F57" s="164">
        <v>63</v>
      </c>
      <c r="G57" s="164">
        <v>4.32</v>
      </c>
      <c r="H57" s="165">
        <f t="shared" si="3"/>
        <v>272.16000000000003</v>
      </c>
    </row>
    <row r="58" spans="1:8" ht="12">
      <c r="A58" s="152" t="s">
        <v>1945</v>
      </c>
      <c r="B58" s="149">
        <v>91185</v>
      </c>
      <c r="C58" s="149" t="s">
        <v>47</v>
      </c>
      <c r="D58" s="150" t="s">
        <v>1361</v>
      </c>
      <c r="E58" s="151" t="s">
        <v>825</v>
      </c>
      <c r="F58" s="164">
        <v>184</v>
      </c>
      <c r="G58" s="164">
        <v>4.32</v>
      </c>
      <c r="H58" s="165">
        <f t="shared" si="3"/>
        <v>794.88000000000011</v>
      </c>
    </row>
    <row r="59" spans="1:8" ht="12">
      <c r="A59" s="152" t="s">
        <v>1946</v>
      </c>
      <c r="B59" s="149">
        <v>91185</v>
      </c>
      <c r="C59" s="149" t="s">
        <v>47</v>
      </c>
      <c r="D59" s="150" t="s">
        <v>1362</v>
      </c>
      <c r="E59" s="151" t="s">
        <v>825</v>
      </c>
      <c r="F59" s="164">
        <v>195</v>
      </c>
      <c r="G59" s="164">
        <v>4.32</v>
      </c>
      <c r="H59" s="165">
        <f t="shared" si="3"/>
        <v>842.40000000000009</v>
      </c>
    </row>
    <row r="60" spans="1:8" ht="24">
      <c r="A60" s="162" t="s">
        <v>1947</v>
      </c>
      <c r="B60" s="149"/>
      <c r="C60" s="149"/>
      <c r="D60" s="160" t="s">
        <v>1479</v>
      </c>
      <c r="E60" s="151"/>
      <c r="F60" s="164"/>
      <c r="G60" s="164"/>
      <c r="H60" s="165"/>
    </row>
    <row r="61" spans="1:8" ht="12">
      <c r="A61" s="152" t="s">
        <v>1949</v>
      </c>
      <c r="B61" s="149">
        <v>92291</v>
      </c>
      <c r="C61" s="149" t="s">
        <v>47</v>
      </c>
      <c r="D61" s="150" t="s">
        <v>1363</v>
      </c>
      <c r="E61" s="152" t="s">
        <v>1364</v>
      </c>
      <c r="F61" s="164">
        <v>2</v>
      </c>
      <c r="G61" s="164">
        <v>59.58</v>
      </c>
      <c r="H61" s="165">
        <f t="shared" si="0"/>
        <v>119.16</v>
      </c>
    </row>
    <row r="62" spans="1:8" ht="12">
      <c r="A62" s="152" t="s">
        <v>1950</v>
      </c>
      <c r="B62" s="149">
        <v>92290</v>
      </c>
      <c r="C62" s="149" t="s">
        <v>47</v>
      </c>
      <c r="D62" s="150" t="s">
        <v>1365</v>
      </c>
      <c r="E62" s="152" t="s">
        <v>1364</v>
      </c>
      <c r="F62" s="164">
        <v>2</v>
      </c>
      <c r="G62" s="164">
        <v>38.93</v>
      </c>
      <c r="H62" s="165">
        <f t="shared" si="0"/>
        <v>77.86</v>
      </c>
    </row>
    <row r="63" spans="1:8" ht="12">
      <c r="A63" s="152" t="s">
        <v>1951</v>
      </c>
      <c r="B63" s="149">
        <v>92289</v>
      </c>
      <c r="C63" s="149" t="s">
        <v>47</v>
      </c>
      <c r="D63" s="150" t="s">
        <v>1366</v>
      </c>
      <c r="E63" s="152" t="s">
        <v>1364</v>
      </c>
      <c r="F63" s="164">
        <v>8</v>
      </c>
      <c r="G63" s="164">
        <v>26.24</v>
      </c>
      <c r="H63" s="165">
        <f t="shared" si="0"/>
        <v>209.92</v>
      </c>
    </row>
    <row r="64" spans="1:8" ht="12">
      <c r="A64" s="152" t="s">
        <v>1952</v>
      </c>
      <c r="B64" s="149">
        <v>92288</v>
      </c>
      <c r="C64" s="149" t="s">
        <v>47</v>
      </c>
      <c r="D64" s="150" t="s">
        <v>1367</v>
      </c>
      <c r="E64" s="152" t="s">
        <v>1364</v>
      </c>
      <c r="F64" s="164">
        <v>19</v>
      </c>
      <c r="G64" s="164">
        <v>15.07</v>
      </c>
      <c r="H64" s="165">
        <f t="shared" si="0"/>
        <v>286.33</v>
      </c>
    </row>
    <row r="65" spans="1:8" ht="12">
      <c r="A65" s="152" t="s">
        <v>1953</v>
      </c>
      <c r="B65" s="149">
        <v>92287</v>
      </c>
      <c r="C65" s="149" t="s">
        <v>47</v>
      </c>
      <c r="D65" s="150" t="s">
        <v>1368</v>
      </c>
      <c r="E65" s="152" t="s">
        <v>1364</v>
      </c>
      <c r="F65" s="164">
        <v>28</v>
      </c>
      <c r="G65" s="164">
        <v>9.85</v>
      </c>
      <c r="H65" s="165">
        <f t="shared" si="0"/>
        <v>275.8</v>
      </c>
    </row>
    <row r="66" spans="1:8" ht="12">
      <c r="A66" s="152" t="s">
        <v>1954</v>
      </c>
      <c r="B66" s="149">
        <v>92311</v>
      </c>
      <c r="C66" s="149" t="s">
        <v>47</v>
      </c>
      <c r="D66" s="150" t="s">
        <v>1369</v>
      </c>
      <c r="E66" s="152" t="s">
        <v>1364</v>
      </c>
      <c r="F66" s="164">
        <v>122</v>
      </c>
      <c r="G66" s="164">
        <v>7.61</v>
      </c>
      <c r="H66" s="165">
        <f t="shared" si="0"/>
        <v>928.42000000000007</v>
      </c>
    </row>
    <row r="67" spans="1:8" ht="12">
      <c r="A67" s="152" t="s">
        <v>1955</v>
      </c>
      <c r="B67" s="149"/>
      <c r="C67" s="149" t="s">
        <v>304</v>
      </c>
      <c r="D67" s="150" t="s">
        <v>1391</v>
      </c>
      <c r="E67" s="152" t="s">
        <v>1364</v>
      </c>
      <c r="F67" s="164">
        <v>2</v>
      </c>
      <c r="G67" s="164">
        <v>22</v>
      </c>
      <c r="H67" s="165">
        <f t="shared" si="0"/>
        <v>44</v>
      </c>
    </row>
    <row r="68" spans="1:8" ht="12">
      <c r="A68" s="152" t="s">
        <v>1956</v>
      </c>
      <c r="B68" s="149"/>
      <c r="C68" s="149" t="s">
        <v>304</v>
      </c>
      <c r="D68" s="150" t="s">
        <v>1371</v>
      </c>
      <c r="E68" s="152" t="s">
        <v>1364</v>
      </c>
      <c r="F68" s="164">
        <v>8</v>
      </c>
      <c r="G68" s="164">
        <v>18</v>
      </c>
      <c r="H68" s="165">
        <f t="shared" si="0"/>
        <v>144</v>
      </c>
    </row>
    <row r="69" spans="1:8" ht="12">
      <c r="A69" s="152" t="s">
        <v>1957</v>
      </c>
      <c r="B69" s="149"/>
      <c r="C69" s="149" t="s">
        <v>304</v>
      </c>
      <c r="D69" s="150" t="s">
        <v>1392</v>
      </c>
      <c r="E69" s="152" t="s">
        <v>1364</v>
      </c>
      <c r="F69" s="164">
        <v>4</v>
      </c>
      <c r="G69" s="164">
        <v>11</v>
      </c>
      <c r="H69" s="165">
        <f t="shared" si="0"/>
        <v>44</v>
      </c>
    </row>
    <row r="70" spans="1:8" ht="12">
      <c r="A70" s="152" t="s">
        <v>1958</v>
      </c>
      <c r="B70" s="149">
        <v>92303</v>
      </c>
      <c r="C70" s="149" t="s">
        <v>47</v>
      </c>
      <c r="D70" s="153" t="s">
        <v>1373</v>
      </c>
      <c r="E70" s="152" t="s">
        <v>1364</v>
      </c>
      <c r="F70" s="164">
        <v>1</v>
      </c>
      <c r="G70" s="164">
        <v>88.05</v>
      </c>
      <c r="H70" s="165">
        <f t="shared" si="0"/>
        <v>88.05</v>
      </c>
    </row>
    <row r="71" spans="1:8" ht="12">
      <c r="A71" s="152" t="s">
        <v>1959</v>
      </c>
      <c r="B71" s="149">
        <v>92302</v>
      </c>
      <c r="C71" s="149" t="s">
        <v>47</v>
      </c>
      <c r="D71" s="153" t="s">
        <v>1374</v>
      </c>
      <c r="E71" s="152" t="s">
        <v>1364</v>
      </c>
      <c r="F71" s="164">
        <v>4</v>
      </c>
      <c r="G71" s="164">
        <v>47.84</v>
      </c>
      <c r="H71" s="165">
        <f t="shared" si="0"/>
        <v>191.36</v>
      </c>
    </row>
    <row r="72" spans="1:8" ht="12">
      <c r="A72" s="152" t="s">
        <v>1960</v>
      </c>
      <c r="B72" s="149">
        <v>92301</v>
      </c>
      <c r="C72" s="149" t="s">
        <v>47</v>
      </c>
      <c r="D72" s="153" t="s">
        <v>1375</v>
      </c>
      <c r="E72" s="152" t="s">
        <v>1364</v>
      </c>
      <c r="F72" s="164">
        <v>3</v>
      </c>
      <c r="G72" s="164">
        <v>37.15</v>
      </c>
      <c r="H72" s="165">
        <f t="shared" si="0"/>
        <v>111.44999999999999</v>
      </c>
    </row>
    <row r="73" spans="1:8" ht="12">
      <c r="A73" s="152" t="s">
        <v>1961</v>
      </c>
      <c r="B73" s="149">
        <v>92300</v>
      </c>
      <c r="C73" s="149" t="s">
        <v>47</v>
      </c>
      <c r="D73" s="153" t="s">
        <v>1376</v>
      </c>
      <c r="E73" s="152" t="s">
        <v>1364</v>
      </c>
      <c r="F73" s="164">
        <v>3</v>
      </c>
      <c r="G73" s="164">
        <v>19.07</v>
      </c>
      <c r="H73" s="165">
        <f t="shared" si="0"/>
        <v>57.21</v>
      </c>
    </row>
    <row r="74" spans="1:8" ht="12">
      <c r="A74" s="152" t="s">
        <v>1962</v>
      </c>
      <c r="B74" s="149">
        <v>92299</v>
      </c>
      <c r="C74" s="149" t="s">
        <v>47</v>
      </c>
      <c r="D74" s="153" t="s">
        <v>1377</v>
      </c>
      <c r="E74" s="152" t="s">
        <v>1364</v>
      </c>
      <c r="F74" s="164">
        <v>35</v>
      </c>
      <c r="G74" s="164">
        <v>12.91</v>
      </c>
      <c r="H74" s="165">
        <f t="shared" si="0"/>
        <v>451.85</v>
      </c>
    </row>
    <row r="75" spans="1:8" ht="12">
      <c r="A75" s="152" t="s">
        <v>1963</v>
      </c>
      <c r="B75" s="149">
        <v>92317</v>
      </c>
      <c r="C75" s="149" t="s">
        <v>47</v>
      </c>
      <c r="D75" s="153" t="s">
        <v>1378</v>
      </c>
      <c r="E75" s="152" t="s">
        <v>1364</v>
      </c>
      <c r="F75" s="164">
        <v>78</v>
      </c>
      <c r="G75" s="164">
        <v>10.27</v>
      </c>
      <c r="H75" s="165">
        <f t="shared" si="0"/>
        <v>801.06</v>
      </c>
    </row>
    <row r="76" spans="1:8" ht="12">
      <c r="A76" s="152" t="s">
        <v>1964</v>
      </c>
      <c r="B76" s="149">
        <v>93065</v>
      </c>
      <c r="C76" s="149" t="s">
        <v>47</v>
      </c>
      <c r="D76" s="153" t="s">
        <v>1379</v>
      </c>
      <c r="E76" s="152" t="s">
        <v>1364</v>
      </c>
      <c r="F76" s="164">
        <v>1</v>
      </c>
      <c r="G76" s="164">
        <v>23.85</v>
      </c>
      <c r="H76" s="165">
        <f t="shared" si="0"/>
        <v>23.85</v>
      </c>
    </row>
    <row r="77" spans="1:8" ht="12">
      <c r="A77" s="152" t="s">
        <v>1965</v>
      </c>
      <c r="B77" s="149">
        <v>93062</v>
      </c>
      <c r="C77" s="149" t="s">
        <v>47</v>
      </c>
      <c r="D77" s="153" t="s">
        <v>1380</v>
      </c>
      <c r="E77" s="152" t="s">
        <v>1364</v>
      </c>
      <c r="F77" s="164">
        <v>1</v>
      </c>
      <c r="G77" s="164">
        <v>14.89</v>
      </c>
      <c r="H77" s="165">
        <f t="shared" si="0"/>
        <v>14.89</v>
      </c>
    </row>
    <row r="78" spans="1:8" ht="12">
      <c r="A78" s="152" t="s">
        <v>1966</v>
      </c>
      <c r="B78" s="149"/>
      <c r="C78" s="149" t="s">
        <v>304</v>
      </c>
      <c r="D78" s="153" t="s">
        <v>1381</v>
      </c>
      <c r="E78" s="152" t="s">
        <v>1364</v>
      </c>
      <c r="F78" s="164">
        <v>3</v>
      </c>
      <c r="G78" s="164">
        <v>6</v>
      </c>
      <c r="H78" s="165">
        <f t="shared" si="0"/>
        <v>18</v>
      </c>
    </row>
    <row r="79" spans="1:8" ht="12">
      <c r="A79" s="152" t="s">
        <v>1967</v>
      </c>
      <c r="B79" s="149"/>
      <c r="C79" s="149" t="s">
        <v>304</v>
      </c>
      <c r="D79" s="153" t="s">
        <v>1382</v>
      </c>
      <c r="E79" s="152" t="s">
        <v>1364</v>
      </c>
      <c r="F79" s="164">
        <v>2</v>
      </c>
      <c r="G79" s="164">
        <v>5</v>
      </c>
      <c r="H79" s="165">
        <f t="shared" si="0"/>
        <v>10</v>
      </c>
    </row>
    <row r="80" spans="1:8" ht="12">
      <c r="A80" s="152" t="s">
        <v>1968</v>
      </c>
      <c r="B80" s="149">
        <v>93057</v>
      </c>
      <c r="C80" s="149" t="s">
        <v>47</v>
      </c>
      <c r="D80" s="153" t="s">
        <v>1383</v>
      </c>
      <c r="E80" s="152" t="s">
        <v>1364</v>
      </c>
      <c r="F80" s="164">
        <v>22</v>
      </c>
      <c r="G80" s="164">
        <v>7.84</v>
      </c>
      <c r="H80" s="165">
        <f t="shared" si="0"/>
        <v>172.48</v>
      </c>
    </row>
    <row r="81" spans="1:8" ht="12">
      <c r="A81" s="152" t="s">
        <v>1969</v>
      </c>
      <c r="B81" s="149"/>
      <c r="C81" s="149" t="s">
        <v>304</v>
      </c>
      <c r="D81" s="153" t="s">
        <v>1384</v>
      </c>
      <c r="E81" s="152" t="s">
        <v>1364</v>
      </c>
      <c r="F81" s="164">
        <v>8</v>
      </c>
      <c r="G81" s="164">
        <v>3</v>
      </c>
      <c r="H81" s="165">
        <f t="shared" si="0"/>
        <v>24</v>
      </c>
    </row>
    <row r="82" spans="1:8" ht="12">
      <c r="A82" s="152" t="s">
        <v>1970</v>
      </c>
      <c r="B82" s="149">
        <v>93051</v>
      </c>
      <c r="C82" s="149" t="s">
        <v>47</v>
      </c>
      <c r="D82" s="153" t="s">
        <v>1385</v>
      </c>
      <c r="E82" s="152" t="s">
        <v>1364</v>
      </c>
      <c r="F82" s="164">
        <v>84</v>
      </c>
      <c r="G82" s="164">
        <v>5.72</v>
      </c>
      <c r="H82" s="165">
        <f t="shared" si="0"/>
        <v>480.47999999999996</v>
      </c>
    </row>
    <row r="83" spans="1:8" ht="12">
      <c r="A83" s="152" t="s">
        <v>1971</v>
      </c>
      <c r="B83" s="149" t="s">
        <v>304</v>
      </c>
      <c r="C83" s="149" t="s">
        <v>304</v>
      </c>
      <c r="D83" s="153" t="s">
        <v>1386</v>
      </c>
      <c r="E83" s="152" t="s">
        <v>1364</v>
      </c>
      <c r="F83" s="164">
        <v>1</v>
      </c>
      <c r="G83" s="164">
        <v>13</v>
      </c>
      <c r="H83" s="165">
        <f t="shared" si="0"/>
        <v>13</v>
      </c>
    </row>
    <row r="84" spans="1:8" ht="12">
      <c r="A84" s="152" t="s">
        <v>1972</v>
      </c>
      <c r="B84" s="149" t="s">
        <v>304</v>
      </c>
      <c r="C84" s="149" t="s">
        <v>304</v>
      </c>
      <c r="D84" s="153" t="s">
        <v>1387</v>
      </c>
      <c r="E84" s="152" t="s">
        <v>1364</v>
      </c>
      <c r="F84" s="164">
        <v>2</v>
      </c>
      <c r="G84" s="164">
        <v>7</v>
      </c>
      <c r="H84" s="165">
        <f t="shared" si="0"/>
        <v>14</v>
      </c>
    </row>
    <row r="85" spans="1:8" ht="12">
      <c r="A85" s="152" t="s">
        <v>1973</v>
      </c>
      <c r="B85" s="149" t="s">
        <v>304</v>
      </c>
      <c r="C85" s="149" t="s">
        <v>304</v>
      </c>
      <c r="D85" s="153" t="s">
        <v>1388</v>
      </c>
      <c r="E85" s="152" t="s">
        <v>1364</v>
      </c>
      <c r="F85" s="164">
        <v>8</v>
      </c>
      <c r="G85" s="164">
        <v>6</v>
      </c>
      <c r="H85" s="165">
        <f t="shared" si="0"/>
        <v>48</v>
      </c>
    </row>
    <row r="86" spans="1:8" ht="12">
      <c r="A86" s="152" t="s">
        <v>1974</v>
      </c>
      <c r="B86" s="149" t="s">
        <v>304</v>
      </c>
      <c r="C86" s="149" t="s">
        <v>304</v>
      </c>
      <c r="D86" s="153" t="s">
        <v>1389</v>
      </c>
      <c r="E86" s="152" t="s">
        <v>1364</v>
      </c>
      <c r="F86" s="164">
        <v>4</v>
      </c>
      <c r="G86" s="164">
        <v>4</v>
      </c>
      <c r="H86" s="165">
        <f t="shared" si="0"/>
        <v>16</v>
      </c>
    </row>
    <row r="87" spans="1:8" ht="12">
      <c r="A87" s="152" t="s">
        <v>1975</v>
      </c>
      <c r="B87" s="149" t="s">
        <v>304</v>
      </c>
      <c r="C87" s="149" t="s">
        <v>304</v>
      </c>
      <c r="D87" s="153" t="s">
        <v>1394</v>
      </c>
      <c r="E87" s="152" t="s">
        <v>1364</v>
      </c>
      <c r="F87" s="164">
        <v>8</v>
      </c>
      <c r="G87" s="164">
        <v>28</v>
      </c>
      <c r="H87" s="165">
        <f t="shared" ref="H87:H172" si="4">F87*G87</f>
        <v>224</v>
      </c>
    </row>
    <row r="88" spans="1:8" ht="24">
      <c r="A88" s="162" t="s">
        <v>1976</v>
      </c>
      <c r="B88" s="149"/>
      <c r="C88" s="149"/>
      <c r="D88" s="160" t="s">
        <v>1395</v>
      </c>
      <c r="E88" s="160"/>
      <c r="F88" s="160"/>
      <c r="G88" s="164"/>
      <c r="H88" s="165"/>
    </row>
    <row r="89" spans="1:8" ht="12">
      <c r="A89" s="162"/>
      <c r="B89" s="162"/>
      <c r="C89" s="162"/>
      <c r="D89" s="160" t="s">
        <v>1477</v>
      </c>
      <c r="E89" s="160"/>
      <c r="F89" s="160"/>
      <c r="G89" s="160"/>
      <c r="H89" s="161"/>
    </row>
    <row r="90" spans="1:8" ht="12">
      <c r="A90" s="152" t="s">
        <v>1977</v>
      </c>
      <c r="B90" s="149">
        <v>39729</v>
      </c>
      <c r="C90" s="149" t="s">
        <v>47</v>
      </c>
      <c r="D90" s="150" t="s">
        <v>1357</v>
      </c>
      <c r="E90" s="151" t="s">
        <v>825</v>
      </c>
      <c r="F90" s="164">
        <v>35</v>
      </c>
      <c r="G90" s="164">
        <v>168.05</v>
      </c>
      <c r="H90" s="165">
        <f>F90*G90</f>
        <v>5881.75</v>
      </c>
    </row>
    <row r="91" spans="1:8" ht="12">
      <c r="A91" s="152" t="s">
        <v>1978</v>
      </c>
      <c r="B91" s="149">
        <v>39728</v>
      </c>
      <c r="C91" s="149" t="s">
        <v>47</v>
      </c>
      <c r="D91" s="150" t="s">
        <v>1358</v>
      </c>
      <c r="E91" s="151" t="s">
        <v>825</v>
      </c>
      <c r="F91" s="164">
        <v>18</v>
      </c>
      <c r="G91" s="164">
        <v>121.35</v>
      </c>
      <c r="H91" s="165">
        <f t="shared" ref="H91:H95" si="5">F91*G91</f>
        <v>2184.2999999999997</v>
      </c>
    </row>
    <row r="92" spans="1:8" ht="12">
      <c r="A92" s="152" t="s">
        <v>1979</v>
      </c>
      <c r="B92" s="149">
        <v>39750</v>
      </c>
      <c r="C92" s="149" t="s">
        <v>47</v>
      </c>
      <c r="D92" s="150" t="s">
        <v>1359</v>
      </c>
      <c r="E92" s="151" t="s">
        <v>825</v>
      </c>
      <c r="F92" s="164">
        <v>63</v>
      </c>
      <c r="G92" s="164">
        <v>79.13</v>
      </c>
      <c r="H92" s="165">
        <f t="shared" si="5"/>
        <v>4985.1899999999996</v>
      </c>
    </row>
    <row r="93" spans="1:8" ht="12">
      <c r="A93" s="152" t="s">
        <v>1980</v>
      </c>
      <c r="B93" s="149">
        <v>39749</v>
      </c>
      <c r="C93" s="149" t="s">
        <v>47</v>
      </c>
      <c r="D93" s="150" t="s">
        <v>1360</v>
      </c>
      <c r="E93" s="151" t="s">
        <v>825</v>
      </c>
      <c r="F93" s="164">
        <v>196</v>
      </c>
      <c r="G93" s="164">
        <v>52.39</v>
      </c>
      <c r="H93" s="165">
        <f t="shared" si="5"/>
        <v>10268.44</v>
      </c>
    </row>
    <row r="94" spans="1:8" ht="12">
      <c r="A94" s="152" t="s">
        <v>1981</v>
      </c>
      <c r="B94" s="149">
        <v>39748</v>
      </c>
      <c r="C94" s="149" t="s">
        <v>47</v>
      </c>
      <c r="D94" s="150" t="s">
        <v>1361</v>
      </c>
      <c r="E94" s="151" t="s">
        <v>825</v>
      </c>
      <c r="F94" s="164">
        <v>140</v>
      </c>
      <c r="G94" s="164">
        <v>41.18</v>
      </c>
      <c r="H94" s="165">
        <f t="shared" si="5"/>
        <v>5765.2</v>
      </c>
    </row>
    <row r="95" spans="1:8" ht="12">
      <c r="A95" s="152" t="s">
        <v>1982</v>
      </c>
      <c r="B95" s="149">
        <v>39747</v>
      </c>
      <c r="C95" s="149" t="s">
        <v>47</v>
      </c>
      <c r="D95" s="150" t="s">
        <v>1362</v>
      </c>
      <c r="E95" s="151" t="s">
        <v>825</v>
      </c>
      <c r="F95" s="164">
        <v>115</v>
      </c>
      <c r="G95" s="164">
        <v>25.45</v>
      </c>
      <c r="H95" s="165">
        <f t="shared" si="5"/>
        <v>2926.75</v>
      </c>
    </row>
    <row r="96" spans="1:8" ht="12">
      <c r="A96" s="162"/>
      <c r="B96" s="162"/>
      <c r="C96" s="162"/>
      <c r="D96" s="160" t="s">
        <v>1478</v>
      </c>
      <c r="E96" s="160"/>
      <c r="F96" s="160"/>
      <c r="G96" s="160"/>
      <c r="H96" s="161"/>
    </row>
    <row r="97" spans="1:8" ht="12">
      <c r="A97" s="152" t="s">
        <v>1983</v>
      </c>
      <c r="B97" s="149">
        <v>91186</v>
      </c>
      <c r="C97" s="149" t="s">
        <v>47</v>
      </c>
      <c r="D97" s="150" t="s">
        <v>1357</v>
      </c>
      <c r="E97" s="151" t="s">
        <v>825</v>
      </c>
      <c r="F97" s="164">
        <v>35</v>
      </c>
      <c r="G97" s="164">
        <v>3.58</v>
      </c>
      <c r="H97" s="165">
        <f>F97*G97</f>
        <v>125.3</v>
      </c>
    </row>
    <row r="98" spans="1:8" ht="12">
      <c r="A98" s="152" t="s">
        <v>1984</v>
      </c>
      <c r="B98" s="149">
        <v>91186</v>
      </c>
      <c r="C98" s="149" t="s">
        <v>47</v>
      </c>
      <c r="D98" s="150" t="s">
        <v>1358</v>
      </c>
      <c r="E98" s="151" t="s">
        <v>825</v>
      </c>
      <c r="F98" s="164">
        <v>18</v>
      </c>
      <c r="G98" s="164">
        <v>3.58</v>
      </c>
      <c r="H98" s="165">
        <f t="shared" ref="H98:H102" si="6">F98*G98</f>
        <v>64.44</v>
      </c>
    </row>
    <row r="99" spans="1:8" ht="12">
      <c r="A99" s="152" t="s">
        <v>1985</v>
      </c>
      <c r="B99" s="149">
        <v>91185</v>
      </c>
      <c r="C99" s="149" t="s">
        <v>47</v>
      </c>
      <c r="D99" s="150" t="s">
        <v>1359</v>
      </c>
      <c r="E99" s="151" t="s">
        <v>825</v>
      </c>
      <c r="F99" s="164">
        <v>63</v>
      </c>
      <c r="G99" s="164">
        <v>4.32</v>
      </c>
      <c r="H99" s="165">
        <f t="shared" si="6"/>
        <v>272.16000000000003</v>
      </c>
    </row>
    <row r="100" spans="1:8" ht="12">
      <c r="A100" s="152" t="s">
        <v>1986</v>
      </c>
      <c r="B100" s="149">
        <v>91185</v>
      </c>
      <c r="C100" s="149" t="s">
        <v>47</v>
      </c>
      <c r="D100" s="150" t="s">
        <v>1360</v>
      </c>
      <c r="E100" s="151" t="s">
        <v>825</v>
      </c>
      <c r="F100" s="164">
        <v>196</v>
      </c>
      <c r="G100" s="164">
        <v>4.32</v>
      </c>
      <c r="H100" s="165">
        <f t="shared" si="6"/>
        <v>846.72</v>
      </c>
    </row>
    <row r="101" spans="1:8" ht="12">
      <c r="A101" s="152" t="s">
        <v>1987</v>
      </c>
      <c r="B101" s="149">
        <v>91185</v>
      </c>
      <c r="C101" s="149" t="s">
        <v>47</v>
      </c>
      <c r="D101" s="150" t="s">
        <v>1361</v>
      </c>
      <c r="E101" s="151" t="s">
        <v>825</v>
      </c>
      <c r="F101" s="164">
        <v>140</v>
      </c>
      <c r="G101" s="164">
        <v>4.32</v>
      </c>
      <c r="H101" s="165">
        <f t="shared" si="6"/>
        <v>604.80000000000007</v>
      </c>
    </row>
    <row r="102" spans="1:8" ht="12">
      <c r="A102" s="152" t="s">
        <v>1988</v>
      </c>
      <c r="B102" s="149">
        <v>91185</v>
      </c>
      <c r="C102" s="149" t="s">
        <v>47</v>
      </c>
      <c r="D102" s="150" t="s">
        <v>1362</v>
      </c>
      <c r="E102" s="151" t="s">
        <v>825</v>
      </c>
      <c r="F102" s="164">
        <v>115</v>
      </c>
      <c r="G102" s="164">
        <v>4.32</v>
      </c>
      <c r="H102" s="165">
        <f t="shared" si="6"/>
        <v>496.8</v>
      </c>
    </row>
    <row r="103" spans="1:8" ht="24">
      <c r="A103" s="152"/>
      <c r="B103" s="149"/>
      <c r="C103" s="149"/>
      <c r="D103" s="160" t="s">
        <v>1479</v>
      </c>
      <c r="E103" s="151"/>
      <c r="F103" s="164"/>
      <c r="G103" s="164"/>
      <c r="H103" s="165"/>
    </row>
    <row r="104" spans="1:8" ht="12">
      <c r="A104" s="152" t="s">
        <v>1989</v>
      </c>
      <c r="B104" s="149">
        <v>92291</v>
      </c>
      <c r="C104" s="149" t="s">
        <v>47</v>
      </c>
      <c r="D104" s="150" t="s">
        <v>1363</v>
      </c>
      <c r="E104" s="152" t="s">
        <v>1364</v>
      </c>
      <c r="F104" s="164">
        <v>2</v>
      </c>
      <c r="G104" s="164">
        <v>59.58</v>
      </c>
      <c r="H104" s="165">
        <f t="shared" si="4"/>
        <v>119.16</v>
      </c>
    </row>
    <row r="105" spans="1:8" ht="12">
      <c r="A105" s="152" t="s">
        <v>1990</v>
      </c>
      <c r="B105" s="149">
        <v>92290</v>
      </c>
      <c r="C105" s="149" t="s">
        <v>47</v>
      </c>
      <c r="D105" s="150" t="s">
        <v>1365</v>
      </c>
      <c r="E105" s="152" t="s">
        <v>1364</v>
      </c>
      <c r="F105" s="164">
        <v>2</v>
      </c>
      <c r="G105" s="164">
        <v>38.93</v>
      </c>
      <c r="H105" s="165">
        <f t="shared" si="4"/>
        <v>77.86</v>
      </c>
    </row>
    <row r="106" spans="1:8" ht="12">
      <c r="A106" s="152" t="s">
        <v>1991</v>
      </c>
      <c r="B106" s="149">
        <v>92289</v>
      </c>
      <c r="C106" s="149" t="s">
        <v>47</v>
      </c>
      <c r="D106" s="150" t="s">
        <v>1366</v>
      </c>
      <c r="E106" s="152" t="s">
        <v>1364</v>
      </c>
      <c r="F106" s="164">
        <v>18</v>
      </c>
      <c r="G106" s="164">
        <v>26.24</v>
      </c>
      <c r="H106" s="165">
        <f t="shared" si="4"/>
        <v>472.32</v>
      </c>
    </row>
    <row r="107" spans="1:8" ht="12">
      <c r="A107" s="152" t="s">
        <v>1992</v>
      </c>
      <c r="B107" s="149">
        <v>92288</v>
      </c>
      <c r="C107" s="149" t="s">
        <v>47</v>
      </c>
      <c r="D107" s="150" t="s">
        <v>1367</v>
      </c>
      <c r="E107" s="152" t="s">
        <v>1364</v>
      </c>
      <c r="F107" s="164">
        <v>35</v>
      </c>
      <c r="G107" s="164">
        <v>15.07</v>
      </c>
      <c r="H107" s="165">
        <f t="shared" si="4"/>
        <v>527.45000000000005</v>
      </c>
    </row>
    <row r="108" spans="1:8" ht="12">
      <c r="A108" s="152" t="s">
        <v>1993</v>
      </c>
      <c r="B108" s="149">
        <v>92287</v>
      </c>
      <c r="C108" s="149" t="s">
        <v>47</v>
      </c>
      <c r="D108" s="150" t="s">
        <v>1368</v>
      </c>
      <c r="E108" s="152" t="s">
        <v>1364</v>
      </c>
      <c r="F108" s="164">
        <v>14</v>
      </c>
      <c r="G108" s="164">
        <v>9.85</v>
      </c>
      <c r="H108" s="165">
        <f t="shared" si="4"/>
        <v>137.9</v>
      </c>
    </row>
    <row r="109" spans="1:8" ht="12">
      <c r="A109" s="152" t="s">
        <v>1994</v>
      </c>
      <c r="B109" s="149">
        <v>92311</v>
      </c>
      <c r="C109" s="149" t="s">
        <v>47</v>
      </c>
      <c r="D109" s="150" t="s">
        <v>1369</v>
      </c>
      <c r="E109" s="152" t="s">
        <v>1364</v>
      </c>
      <c r="F109" s="164">
        <v>120</v>
      </c>
      <c r="G109" s="164">
        <v>7.61</v>
      </c>
      <c r="H109" s="165">
        <f t="shared" si="4"/>
        <v>913.2</v>
      </c>
    </row>
    <row r="110" spans="1:8" ht="12">
      <c r="A110" s="152" t="s">
        <v>1995</v>
      </c>
      <c r="B110" s="149">
        <v>92303</v>
      </c>
      <c r="C110" s="149" t="s">
        <v>47</v>
      </c>
      <c r="D110" s="153" t="s">
        <v>1373</v>
      </c>
      <c r="E110" s="152" t="s">
        <v>1364</v>
      </c>
      <c r="F110" s="164">
        <v>1</v>
      </c>
      <c r="G110" s="164">
        <v>88.05</v>
      </c>
      <c r="H110" s="165">
        <f t="shared" si="4"/>
        <v>88.05</v>
      </c>
    </row>
    <row r="111" spans="1:8" ht="12">
      <c r="A111" s="152" t="s">
        <v>1996</v>
      </c>
      <c r="B111" s="149">
        <v>92302</v>
      </c>
      <c r="C111" s="149" t="s">
        <v>47</v>
      </c>
      <c r="D111" s="153" t="s">
        <v>1374</v>
      </c>
      <c r="E111" s="152" t="s">
        <v>1364</v>
      </c>
      <c r="F111" s="164">
        <v>4</v>
      </c>
      <c r="G111" s="164">
        <v>47.84</v>
      </c>
      <c r="H111" s="165">
        <f t="shared" si="4"/>
        <v>191.36</v>
      </c>
    </row>
    <row r="112" spans="1:8" ht="12">
      <c r="A112" s="152" t="s">
        <v>1997</v>
      </c>
      <c r="B112" s="149">
        <v>92301</v>
      </c>
      <c r="C112" s="149" t="s">
        <v>47</v>
      </c>
      <c r="D112" s="153" t="s">
        <v>1375</v>
      </c>
      <c r="E112" s="152" t="s">
        <v>1364</v>
      </c>
      <c r="F112" s="164">
        <v>3</v>
      </c>
      <c r="G112" s="164">
        <v>37.15</v>
      </c>
      <c r="H112" s="165">
        <f t="shared" si="4"/>
        <v>111.44999999999999</v>
      </c>
    </row>
    <row r="113" spans="1:8" ht="12">
      <c r="A113" s="152" t="s">
        <v>1998</v>
      </c>
      <c r="B113" s="149">
        <v>92300</v>
      </c>
      <c r="C113" s="149" t="s">
        <v>47</v>
      </c>
      <c r="D113" s="153" t="s">
        <v>1376</v>
      </c>
      <c r="E113" s="152" t="s">
        <v>1364</v>
      </c>
      <c r="F113" s="164">
        <v>24</v>
      </c>
      <c r="G113" s="164">
        <v>19.07</v>
      </c>
      <c r="H113" s="165">
        <f t="shared" si="4"/>
        <v>457.68</v>
      </c>
    </row>
    <row r="114" spans="1:8" ht="12">
      <c r="A114" s="152" t="s">
        <v>1999</v>
      </c>
      <c r="B114" s="149">
        <v>92299</v>
      </c>
      <c r="C114" s="149" t="s">
        <v>47</v>
      </c>
      <c r="D114" s="153" t="s">
        <v>1377</v>
      </c>
      <c r="E114" s="152" t="s">
        <v>1364</v>
      </c>
      <c r="F114" s="164">
        <v>12</v>
      </c>
      <c r="G114" s="164">
        <v>12.91</v>
      </c>
      <c r="H114" s="165">
        <f t="shared" si="4"/>
        <v>154.92000000000002</v>
      </c>
    </row>
    <row r="115" spans="1:8" ht="12">
      <c r="A115" s="152" t="s">
        <v>2000</v>
      </c>
      <c r="B115" s="149">
        <v>92317</v>
      </c>
      <c r="C115" s="149" t="s">
        <v>47</v>
      </c>
      <c r="D115" s="153" t="s">
        <v>1378</v>
      </c>
      <c r="E115" s="152" t="s">
        <v>1364</v>
      </c>
      <c r="F115" s="164">
        <v>95</v>
      </c>
      <c r="G115" s="164">
        <v>10.27</v>
      </c>
      <c r="H115" s="165">
        <f t="shared" si="4"/>
        <v>975.65</v>
      </c>
    </row>
    <row r="116" spans="1:8" ht="12">
      <c r="A116" s="152" t="s">
        <v>2001</v>
      </c>
      <c r="B116" s="149">
        <v>93065</v>
      </c>
      <c r="C116" s="149" t="s">
        <v>47</v>
      </c>
      <c r="D116" s="153" t="s">
        <v>1379</v>
      </c>
      <c r="E116" s="152" t="s">
        <v>1364</v>
      </c>
      <c r="F116" s="164">
        <v>8</v>
      </c>
      <c r="G116" s="164">
        <v>23.85</v>
      </c>
      <c r="H116" s="165">
        <f t="shared" si="4"/>
        <v>190.8</v>
      </c>
    </row>
    <row r="117" spans="1:8" ht="12">
      <c r="A117" s="152" t="s">
        <v>2002</v>
      </c>
      <c r="B117" s="149">
        <v>93062</v>
      </c>
      <c r="C117" s="149" t="s">
        <v>47</v>
      </c>
      <c r="D117" s="153" t="s">
        <v>1380</v>
      </c>
      <c r="E117" s="152" t="s">
        <v>1364</v>
      </c>
      <c r="F117" s="164">
        <v>22</v>
      </c>
      <c r="G117" s="164">
        <v>14.89</v>
      </c>
      <c r="H117" s="165">
        <f t="shared" si="4"/>
        <v>327.58000000000004</v>
      </c>
    </row>
    <row r="118" spans="1:8" ht="12">
      <c r="A118" s="152" t="s">
        <v>2003</v>
      </c>
      <c r="B118" s="149"/>
      <c r="C118" s="149" t="s">
        <v>304</v>
      </c>
      <c r="D118" s="153" t="s">
        <v>1381</v>
      </c>
      <c r="E118" s="152" t="s">
        <v>1364</v>
      </c>
      <c r="F118" s="164">
        <v>3</v>
      </c>
      <c r="G118" s="164">
        <v>6</v>
      </c>
      <c r="H118" s="165">
        <f t="shared" si="4"/>
        <v>18</v>
      </c>
    </row>
    <row r="119" spans="1:8" ht="12">
      <c r="A119" s="152" t="s">
        <v>2004</v>
      </c>
      <c r="B119" s="149">
        <v>93057</v>
      </c>
      <c r="C119" s="149" t="s">
        <v>47</v>
      </c>
      <c r="D119" s="153" t="s">
        <v>1383</v>
      </c>
      <c r="E119" s="152" t="s">
        <v>1364</v>
      </c>
      <c r="F119" s="164">
        <v>6</v>
      </c>
      <c r="G119" s="164">
        <v>7.84</v>
      </c>
      <c r="H119" s="165">
        <f t="shared" si="4"/>
        <v>47.04</v>
      </c>
    </row>
    <row r="120" spans="1:8" ht="12">
      <c r="A120" s="152" t="s">
        <v>2005</v>
      </c>
      <c r="B120" s="149"/>
      <c r="C120" s="149" t="s">
        <v>304</v>
      </c>
      <c r="D120" s="153" t="s">
        <v>1384</v>
      </c>
      <c r="E120" s="152" t="s">
        <v>1364</v>
      </c>
      <c r="F120" s="164">
        <v>12</v>
      </c>
      <c r="G120" s="164">
        <v>3</v>
      </c>
      <c r="H120" s="165">
        <f t="shared" si="4"/>
        <v>36</v>
      </c>
    </row>
    <row r="121" spans="1:8" ht="12">
      <c r="A121" s="152" t="s">
        <v>2006</v>
      </c>
      <c r="B121" s="149">
        <v>93051</v>
      </c>
      <c r="C121" s="149" t="s">
        <v>47</v>
      </c>
      <c r="D121" s="153" t="s">
        <v>1385</v>
      </c>
      <c r="E121" s="152" t="s">
        <v>1364</v>
      </c>
      <c r="F121" s="164">
        <v>108</v>
      </c>
      <c r="G121" s="164">
        <v>5.72</v>
      </c>
      <c r="H121" s="165">
        <f t="shared" si="4"/>
        <v>617.76</v>
      </c>
    </row>
    <row r="122" spans="1:8" ht="12">
      <c r="A122" s="152" t="s">
        <v>2007</v>
      </c>
      <c r="B122" s="149"/>
      <c r="C122" s="149" t="s">
        <v>304</v>
      </c>
      <c r="D122" s="153" t="s">
        <v>1386</v>
      </c>
      <c r="E122" s="152" t="s">
        <v>1364</v>
      </c>
      <c r="F122" s="164">
        <v>1</v>
      </c>
      <c r="G122" s="164">
        <v>13</v>
      </c>
      <c r="H122" s="165">
        <f t="shared" si="4"/>
        <v>13</v>
      </c>
    </row>
    <row r="123" spans="1:8" ht="12">
      <c r="A123" s="152" t="s">
        <v>2008</v>
      </c>
      <c r="B123" s="149"/>
      <c r="C123" s="149" t="s">
        <v>304</v>
      </c>
      <c r="D123" s="153" t="s">
        <v>1387</v>
      </c>
      <c r="E123" s="152" t="s">
        <v>1364</v>
      </c>
      <c r="F123" s="164">
        <v>10</v>
      </c>
      <c r="G123" s="164">
        <v>7</v>
      </c>
      <c r="H123" s="165">
        <f t="shared" si="4"/>
        <v>70</v>
      </c>
    </row>
    <row r="124" spans="1:8" ht="12">
      <c r="A124" s="152" t="s">
        <v>2009</v>
      </c>
      <c r="B124" s="149"/>
      <c r="C124" s="149" t="s">
        <v>304</v>
      </c>
      <c r="D124" s="153" t="s">
        <v>1388</v>
      </c>
      <c r="E124" s="152" t="s">
        <v>1364</v>
      </c>
      <c r="F124" s="164">
        <v>6</v>
      </c>
      <c r="G124" s="164">
        <v>6</v>
      </c>
      <c r="H124" s="165">
        <f t="shared" si="4"/>
        <v>36</v>
      </c>
    </row>
    <row r="125" spans="1:8" ht="12">
      <c r="A125" s="152" t="s">
        <v>2010</v>
      </c>
      <c r="B125" s="149"/>
      <c r="C125" s="149" t="s">
        <v>304</v>
      </c>
      <c r="D125" s="153" t="s">
        <v>1394</v>
      </c>
      <c r="E125" s="152" t="s">
        <v>1364</v>
      </c>
      <c r="F125" s="164">
        <v>14</v>
      </c>
      <c r="G125" s="164">
        <v>28</v>
      </c>
      <c r="H125" s="165">
        <f t="shared" si="4"/>
        <v>392</v>
      </c>
    </row>
    <row r="126" spans="1:8" ht="24">
      <c r="A126" s="162" t="s">
        <v>2011</v>
      </c>
      <c r="B126" s="149"/>
      <c r="C126" s="149"/>
      <c r="D126" s="160" t="s">
        <v>1396</v>
      </c>
      <c r="E126" s="160"/>
      <c r="F126" s="160"/>
      <c r="G126" s="164"/>
      <c r="H126" s="165"/>
    </row>
    <row r="127" spans="1:8" ht="12">
      <c r="A127" s="162"/>
      <c r="B127" s="162"/>
      <c r="C127" s="162"/>
      <c r="D127" s="160" t="s">
        <v>1477</v>
      </c>
      <c r="E127" s="160"/>
      <c r="F127" s="160"/>
      <c r="G127" s="160"/>
      <c r="H127" s="161"/>
    </row>
    <row r="128" spans="1:8" ht="12">
      <c r="A128" s="152" t="s">
        <v>2012</v>
      </c>
      <c r="B128" s="149">
        <v>39748</v>
      </c>
      <c r="C128" s="149" t="s">
        <v>47</v>
      </c>
      <c r="D128" s="150" t="s">
        <v>1361</v>
      </c>
      <c r="E128" s="151" t="s">
        <v>825</v>
      </c>
      <c r="F128" s="164">
        <v>235</v>
      </c>
      <c r="G128" s="164">
        <v>41.18</v>
      </c>
      <c r="H128" s="165">
        <f t="shared" ref="H128:H129" si="7">F128*G128</f>
        <v>9677.2999999999993</v>
      </c>
    </row>
    <row r="129" spans="1:8" ht="12">
      <c r="A129" s="152" t="s">
        <v>2013</v>
      </c>
      <c r="B129" s="149">
        <v>39747</v>
      </c>
      <c r="C129" s="149" t="s">
        <v>47</v>
      </c>
      <c r="D129" s="150" t="s">
        <v>1362</v>
      </c>
      <c r="E129" s="151" t="s">
        <v>825</v>
      </c>
      <c r="F129" s="164">
        <v>45</v>
      </c>
      <c r="G129" s="164">
        <v>25.45</v>
      </c>
      <c r="H129" s="165">
        <f t="shared" si="7"/>
        <v>1145.25</v>
      </c>
    </row>
    <row r="130" spans="1:8" ht="12">
      <c r="A130" s="162"/>
      <c r="B130" s="162"/>
      <c r="C130" s="162"/>
      <c r="D130" s="160" t="s">
        <v>1478</v>
      </c>
      <c r="E130" s="160"/>
      <c r="F130" s="160"/>
      <c r="G130" s="160"/>
      <c r="H130" s="161"/>
    </row>
    <row r="131" spans="1:8" ht="12">
      <c r="A131" s="152" t="s">
        <v>2014</v>
      </c>
      <c r="B131" s="149">
        <v>91185</v>
      </c>
      <c r="C131" s="149" t="s">
        <v>47</v>
      </c>
      <c r="D131" s="150" t="s">
        <v>1361</v>
      </c>
      <c r="E131" s="151" t="s">
        <v>825</v>
      </c>
      <c r="F131" s="164">
        <v>235</v>
      </c>
      <c r="G131" s="164">
        <v>4.32</v>
      </c>
      <c r="H131" s="165">
        <f t="shared" ref="H131:H132" si="8">F131*G131</f>
        <v>1015.2</v>
      </c>
    </row>
    <row r="132" spans="1:8" ht="12">
      <c r="A132" s="152" t="s">
        <v>2016</v>
      </c>
      <c r="B132" s="149">
        <v>91185</v>
      </c>
      <c r="C132" s="149" t="s">
        <v>47</v>
      </c>
      <c r="D132" s="150" t="s">
        <v>1362</v>
      </c>
      <c r="E132" s="151" t="s">
        <v>825</v>
      </c>
      <c r="F132" s="164">
        <v>45</v>
      </c>
      <c r="G132" s="164">
        <v>4.32</v>
      </c>
      <c r="H132" s="165">
        <f t="shared" si="8"/>
        <v>194.4</v>
      </c>
    </row>
    <row r="133" spans="1:8" ht="24">
      <c r="A133" s="152"/>
      <c r="B133" s="149"/>
      <c r="C133" s="149"/>
      <c r="D133" s="160" t="s">
        <v>1479</v>
      </c>
      <c r="E133" s="151"/>
      <c r="F133" s="164"/>
      <c r="G133" s="164"/>
      <c r="H133" s="165"/>
    </row>
    <row r="134" spans="1:8" ht="12">
      <c r="A134" s="152" t="s">
        <v>2015</v>
      </c>
      <c r="B134" s="149">
        <v>92287</v>
      </c>
      <c r="C134" s="149" t="s">
        <v>47</v>
      </c>
      <c r="D134" s="150" t="s">
        <v>1368</v>
      </c>
      <c r="E134" s="152" t="s">
        <v>1364</v>
      </c>
      <c r="F134" s="164">
        <v>22</v>
      </c>
      <c r="G134" s="164">
        <v>9.85</v>
      </c>
      <c r="H134" s="165">
        <f t="shared" si="4"/>
        <v>216.7</v>
      </c>
    </row>
    <row r="135" spans="1:8" ht="12">
      <c r="A135" s="152" t="s">
        <v>2017</v>
      </c>
      <c r="B135" s="149">
        <v>92311</v>
      </c>
      <c r="C135" s="149" t="s">
        <v>47</v>
      </c>
      <c r="D135" s="150" t="s">
        <v>1369</v>
      </c>
      <c r="E135" s="152" t="s">
        <v>1364</v>
      </c>
      <c r="F135" s="164">
        <v>18</v>
      </c>
      <c r="G135" s="164">
        <v>7.61</v>
      </c>
      <c r="H135" s="165">
        <f t="shared" si="4"/>
        <v>136.98000000000002</v>
      </c>
    </row>
    <row r="136" spans="1:8" ht="12">
      <c r="A136" s="152" t="s">
        <v>2018</v>
      </c>
      <c r="B136" s="149"/>
      <c r="C136" s="149" t="s">
        <v>304</v>
      </c>
      <c r="D136" s="150" t="s">
        <v>1392</v>
      </c>
      <c r="E136" s="152" t="s">
        <v>1364</v>
      </c>
      <c r="F136" s="164">
        <v>2</v>
      </c>
      <c r="G136" s="164">
        <v>11</v>
      </c>
      <c r="H136" s="165">
        <f t="shared" si="4"/>
        <v>22</v>
      </c>
    </row>
    <row r="137" spans="1:8" ht="12">
      <c r="A137" s="152" t="s">
        <v>2019</v>
      </c>
      <c r="B137" s="149">
        <v>92299</v>
      </c>
      <c r="C137" s="149" t="s">
        <v>47</v>
      </c>
      <c r="D137" s="153" t="s">
        <v>1377</v>
      </c>
      <c r="E137" s="152" t="s">
        <v>1364</v>
      </c>
      <c r="F137" s="164">
        <v>4</v>
      </c>
      <c r="G137" s="164">
        <v>12.91</v>
      </c>
      <c r="H137" s="165">
        <f t="shared" si="4"/>
        <v>51.64</v>
      </c>
    </row>
    <row r="138" spans="1:8" ht="12">
      <c r="A138" s="152" t="s">
        <v>2020</v>
      </c>
      <c r="B138" s="149">
        <v>92317</v>
      </c>
      <c r="C138" s="149" t="s">
        <v>47</v>
      </c>
      <c r="D138" s="153" t="s">
        <v>1378</v>
      </c>
      <c r="E138" s="152" t="s">
        <v>1364</v>
      </c>
      <c r="F138" s="164">
        <v>5</v>
      </c>
      <c r="G138" s="164">
        <v>10.27</v>
      </c>
      <c r="H138" s="165">
        <f t="shared" si="4"/>
        <v>51.349999999999994</v>
      </c>
    </row>
    <row r="139" spans="1:8" ht="12">
      <c r="A139" s="152" t="s">
        <v>2021</v>
      </c>
      <c r="B139" s="149">
        <v>93051</v>
      </c>
      <c r="C139" s="149" t="s">
        <v>47</v>
      </c>
      <c r="D139" s="153" t="s">
        <v>1385</v>
      </c>
      <c r="E139" s="152" t="s">
        <v>1364</v>
      </c>
      <c r="F139" s="164">
        <v>5</v>
      </c>
      <c r="G139" s="164">
        <v>5.72</v>
      </c>
      <c r="H139" s="165">
        <f t="shared" si="4"/>
        <v>28.599999999999998</v>
      </c>
    </row>
    <row r="140" spans="1:8" ht="12">
      <c r="A140" s="152" t="s">
        <v>2022</v>
      </c>
      <c r="B140" s="149"/>
      <c r="C140" s="149" t="s">
        <v>304</v>
      </c>
      <c r="D140" s="153" t="s">
        <v>1389</v>
      </c>
      <c r="E140" s="152" t="s">
        <v>1364</v>
      </c>
      <c r="F140" s="164">
        <v>4</v>
      </c>
      <c r="G140" s="164">
        <v>4</v>
      </c>
      <c r="H140" s="165">
        <f t="shared" si="4"/>
        <v>16</v>
      </c>
    </row>
    <row r="141" spans="1:8" ht="12">
      <c r="A141" s="152" t="s">
        <v>2023</v>
      </c>
      <c r="B141" s="149"/>
      <c r="C141" s="149" t="s">
        <v>304</v>
      </c>
      <c r="D141" s="153" t="s">
        <v>1397</v>
      </c>
      <c r="E141" s="152" t="s">
        <v>1364</v>
      </c>
      <c r="F141" s="164">
        <v>2</v>
      </c>
      <c r="G141" s="164">
        <v>3</v>
      </c>
      <c r="H141" s="165">
        <f t="shared" si="4"/>
        <v>6</v>
      </c>
    </row>
    <row r="142" spans="1:8" ht="24">
      <c r="A142" s="162" t="s">
        <v>2024</v>
      </c>
      <c r="B142" s="149"/>
      <c r="C142" s="149"/>
      <c r="D142" s="160" t="s">
        <v>1398</v>
      </c>
      <c r="E142" s="160"/>
      <c r="F142" s="160"/>
      <c r="G142" s="164"/>
      <c r="H142" s="165"/>
    </row>
    <row r="143" spans="1:8" ht="12">
      <c r="A143" s="162"/>
      <c r="B143" s="162"/>
      <c r="C143" s="162"/>
      <c r="D143" s="160" t="s">
        <v>1477</v>
      </c>
      <c r="E143" s="160"/>
      <c r="F143" s="160"/>
      <c r="G143" s="160"/>
      <c r="H143" s="161"/>
    </row>
    <row r="144" spans="1:8" ht="12">
      <c r="A144" s="152" t="s">
        <v>2025</v>
      </c>
      <c r="B144" s="149">
        <v>39748</v>
      </c>
      <c r="C144" s="149" t="s">
        <v>47</v>
      </c>
      <c r="D144" s="150" t="s">
        <v>1361</v>
      </c>
      <c r="E144" s="151" t="s">
        <v>825</v>
      </c>
      <c r="F144" s="164">
        <v>220</v>
      </c>
      <c r="G144" s="164">
        <v>41.18</v>
      </c>
      <c r="H144" s="165">
        <f t="shared" ref="H144:H145" si="9">F144*G144</f>
        <v>9059.6</v>
      </c>
    </row>
    <row r="145" spans="1:8" ht="12">
      <c r="A145" s="152" t="s">
        <v>2026</v>
      </c>
      <c r="B145" s="149">
        <v>39747</v>
      </c>
      <c r="C145" s="149" t="s">
        <v>47</v>
      </c>
      <c r="D145" s="150" t="s">
        <v>1362</v>
      </c>
      <c r="E145" s="151" t="s">
        <v>825</v>
      </c>
      <c r="F145" s="164">
        <v>45</v>
      </c>
      <c r="G145" s="164">
        <v>25.45</v>
      </c>
      <c r="H145" s="165">
        <f t="shared" si="9"/>
        <v>1145.25</v>
      </c>
    </row>
    <row r="146" spans="1:8" ht="12">
      <c r="A146" s="162"/>
      <c r="B146" s="162"/>
      <c r="C146" s="162"/>
      <c r="D146" s="160" t="s">
        <v>1478</v>
      </c>
      <c r="E146" s="160"/>
      <c r="F146" s="160"/>
      <c r="G146" s="160"/>
      <c r="H146" s="161"/>
    </row>
    <row r="147" spans="1:8" ht="12">
      <c r="A147" s="152" t="s">
        <v>2027</v>
      </c>
      <c r="B147" s="149">
        <v>91185</v>
      </c>
      <c r="C147" s="149" t="s">
        <v>47</v>
      </c>
      <c r="D147" s="150" t="s">
        <v>1361</v>
      </c>
      <c r="E147" s="151" t="s">
        <v>825</v>
      </c>
      <c r="F147" s="164">
        <v>220</v>
      </c>
      <c r="G147" s="164">
        <v>4.32</v>
      </c>
      <c r="H147" s="165">
        <f t="shared" ref="H147:H148" si="10">F147*G147</f>
        <v>950.40000000000009</v>
      </c>
    </row>
    <row r="148" spans="1:8" ht="12">
      <c r="A148" s="152" t="s">
        <v>2028</v>
      </c>
      <c r="B148" s="149">
        <v>91185</v>
      </c>
      <c r="C148" s="149" t="s">
        <v>47</v>
      </c>
      <c r="D148" s="150" t="s">
        <v>1362</v>
      </c>
      <c r="E148" s="151" t="s">
        <v>825</v>
      </c>
      <c r="F148" s="164">
        <v>45</v>
      </c>
      <c r="G148" s="164">
        <v>4.32</v>
      </c>
      <c r="H148" s="165">
        <f t="shared" si="10"/>
        <v>194.4</v>
      </c>
    </row>
    <row r="149" spans="1:8" ht="24">
      <c r="A149" s="152"/>
      <c r="B149" s="149"/>
      <c r="C149" s="149"/>
      <c r="D149" s="160" t="s">
        <v>1479</v>
      </c>
      <c r="E149" s="151"/>
      <c r="F149" s="164"/>
      <c r="G149" s="164"/>
      <c r="H149" s="165"/>
    </row>
    <row r="150" spans="1:8" ht="12">
      <c r="A150" s="152" t="s">
        <v>2029</v>
      </c>
      <c r="B150" s="149">
        <v>92287</v>
      </c>
      <c r="C150" s="149" t="s">
        <v>47</v>
      </c>
      <c r="D150" s="150" t="s">
        <v>1368</v>
      </c>
      <c r="E150" s="152" t="s">
        <v>1364</v>
      </c>
      <c r="F150" s="164">
        <v>22</v>
      </c>
      <c r="G150" s="164">
        <v>9.85</v>
      </c>
      <c r="H150" s="165">
        <f t="shared" si="4"/>
        <v>216.7</v>
      </c>
    </row>
    <row r="151" spans="1:8" ht="12">
      <c r="A151" s="152" t="s">
        <v>2030</v>
      </c>
      <c r="B151" s="149">
        <v>92311</v>
      </c>
      <c r="C151" s="149" t="s">
        <v>47</v>
      </c>
      <c r="D151" s="150" t="s">
        <v>1369</v>
      </c>
      <c r="E151" s="152" t="s">
        <v>1364</v>
      </c>
      <c r="F151" s="164">
        <v>18</v>
      </c>
      <c r="G151" s="164">
        <v>7.61</v>
      </c>
      <c r="H151" s="165">
        <f t="shared" si="4"/>
        <v>136.98000000000002</v>
      </c>
    </row>
    <row r="152" spans="1:8" ht="12">
      <c r="A152" s="152" t="s">
        <v>2031</v>
      </c>
      <c r="B152" s="149"/>
      <c r="C152" s="149" t="s">
        <v>304</v>
      </c>
      <c r="D152" s="150" t="s">
        <v>1392</v>
      </c>
      <c r="E152" s="152" t="s">
        <v>1364</v>
      </c>
      <c r="F152" s="164">
        <v>2</v>
      </c>
      <c r="G152" s="164">
        <v>11</v>
      </c>
      <c r="H152" s="165">
        <f t="shared" si="4"/>
        <v>22</v>
      </c>
    </row>
    <row r="153" spans="1:8" ht="12">
      <c r="A153" s="152" t="s">
        <v>2032</v>
      </c>
      <c r="B153" s="149">
        <v>92299</v>
      </c>
      <c r="C153" s="149" t="s">
        <v>47</v>
      </c>
      <c r="D153" s="153" t="s">
        <v>1377</v>
      </c>
      <c r="E153" s="152" t="s">
        <v>1364</v>
      </c>
      <c r="F153" s="164">
        <v>4</v>
      </c>
      <c r="G153" s="164">
        <v>12.91</v>
      </c>
      <c r="H153" s="165">
        <f t="shared" si="4"/>
        <v>51.64</v>
      </c>
    </row>
    <row r="154" spans="1:8" ht="12">
      <c r="A154" s="152" t="s">
        <v>2033</v>
      </c>
      <c r="B154" s="149">
        <v>92317</v>
      </c>
      <c r="C154" s="149" t="s">
        <v>47</v>
      </c>
      <c r="D154" s="153" t="s">
        <v>1378</v>
      </c>
      <c r="E154" s="152" t="s">
        <v>1364</v>
      </c>
      <c r="F154" s="164">
        <v>5</v>
      </c>
      <c r="G154" s="164">
        <v>10.27</v>
      </c>
      <c r="H154" s="165">
        <f t="shared" si="4"/>
        <v>51.349999999999994</v>
      </c>
    </row>
    <row r="155" spans="1:8" ht="12">
      <c r="A155" s="152" t="s">
        <v>2034</v>
      </c>
      <c r="B155" s="149">
        <v>93051</v>
      </c>
      <c r="C155" s="149" t="s">
        <v>47</v>
      </c>
      <c r="D155" s="153" t="s">
        <v>1385</v>
      </c>
      <c r="E155" s="152" t="s">
        <v>1364</v>
      </c>
      <c r="F155" s="164">
        <v>5</v>
      </c>
      <c r="G155" s="164">
        <v>5.72</v>
      </c>
      <c r="H155" s="165">
        <f t="shared" si="4"/>
        <v>28.599999999999998</v>
      </c>
    </row>
    <row r="156" spans="1:8" ht="12">
      <c r="A156" s="152" t="s">
        <v>2035</v>
      </c>
      <c r="B156" s="149"/>
      <c r="C156" s="149" t="s">
        <v>304</v>
      </c>
      <c r="D156" s="153" t="s">
        <v>1389</v>
      </c>
      <c r="E156" s="152" t="s">
        <v>1364</v>
      </c>
      <c r="F156" s="164">
        <v>4</v>
      </c>
      <c r="G156" s="164">
        <v>4</v>
      </c>
      <c r="H156" s="165">
        <f t="shared" si="4"/>
        <v>16</v>
      </c>
    </row>
    <row r="157" spans="1:8" ht="12">
      <c r="A157" s="152" t="s">
        <v>2036</v>
      </c>
      <c r="B157" s="149"/>
      <c r="C157" s="149" t="s">
        <v>304</v>
      </c>
      <c r="D157" s="153" t="s">
        <v>1397</v>
      </c>
      <c r="E157" s="152" t="s">
        <v>1364</v>
      </c>
      <c r="F157" s="164">
        <v>2</v>
      </c>
      <c r="G157" s="164">
        <v>3</v>
      </c>
      <c r="H157" s="165">
        <f t="shared" si="4"/>
        <v>6</v>
      </c>
    </row>
    <row r="158" spans="1:8" ht="24">
      <c r="A158" s="162" t="s">
        <v>2037</v>
      </c>
      <c r="B158" s="149"/>
      <c r="C158" s="149"/>
      <c r="D158" s="160" t="s">
        <v>1399</v>
      </c>
      <c r="E158" s="160"/>
      <c r="F158" s="160"/>
      <c r="G158" s="164"/>
      <c r="H158" s="165"/>
    </row>
    <row r="159" spans="1:8" ht="12">
      <c r="A159" s="152" t="s">
        <v>2038</v>
      </c>
      <c r="B159" s="149">
        <v>39748</v>
      </c>
      <c r="C159" s="149" t="s">
        <v>47</v>
      </c>
      <c r="D159" s="150" t="s">
        <v>1361</v>
      </c>
      <c r="E159" s="151" t="s">
        <v>825</v>
      </c>
      <c r="F159" s="164">
        <v>220</v>
      </c>
      <c r="G159" s="164">
        <v>41.18</v>
      </c>
      <c r="H159" s="165">
        <f t="shared" ref="H159:H160" si="11">F159*G159</f>
        <v>9059.6</v>
      </c>
    </row>
    <row r="160" spans="1:8" ht="12">
      <c r="A160" s="152" t="s">
        <v>2039</v>
      </c>
      <c r="B160" s="149">
        <v>39747</v>
      </c>
      <c r="C160" s="149" t="s">
        <v>47</v>
      </c>
      <c r="D160" s="150" t="s">
        <v>1362</v>
      </c>
      <c r="E160" s="151" t="s">
        <v>825</v>
      </c>
      <c r="F160" s="164">
        <v>45</v>
      </c>
      <c r="G160" s="164">
        <v>25.45</v>
      </c>
      <c r="H160" s="165">
        <f t="shared" si="11"/>
        <v>1145.25</v>
      </c>
    </row>
    <row r="161" spans="1:8" ht="12">
      <c r="A161" s="162"/>
      <c r="B161" s="162"/>
      <c r="C161" s="162"/>
      <c r="D161" s="160" t="s">
        <v>1478</v>
      </c>
      <c r="E161" s="160"/>
      <c r="F161" s="160"/>
      <c r="G161" s="160"/>
      <c r="H161" s="161"/>
    </row>
    <row r="162" spans="1:8" ht="12">
      <c r="A162" s="152" t="s">
        <v>2041</v>
      </c>
      <c r="B162" s="149">
        <v>91185</v>
      </c>
      <c r="C162" s="149" t="s">
        <v>47</v>
      </c>
      <c r="D162" s="150" t="s">
        <v>1361</v>
      </c>
      <c r="E162" s="151" t="s">
        <v>825</v>
      </c>
      <c r="F162" s="164">
        <v>220</v>
      </c>
      <c r="G162" s="164">
        <v>4.32</v>
      </c>
      <c r="H162" s="165">
        <f t="shared" ref="H162:H163" si="12">F162*G162</f>
        <v>950.40000000000009</v>
      </c>
    </row>
    <row r="163" spans="1:8" ht="12">
      <c r="A163" s="152" t="s">
        <v>2040</v>
      </c>
      <c r="B163" s="149">
        <v>91185</v>
      </c>
      <c r="C163" s="149" t="s">
        <v>47</v>
      </c>
      <c r="D163" s="150" t="s">
        <v>1362</v>
      </c>
      <c r="E163" s="151" t="s">
        <v>825</v>
      </c>
      <c r="F163" s="164">
        <v>45</v>
      </c>
      <c r="G163" s="164">
        <v>4.32</v>
      </c>
      <c r="H163" s="165">
        <f t="shared" si="12"/>
        <v>194.4</v>
      </c>
    </row>
    <row r="164" spans="1:8" ht="24">
      <c r="A164" s="152"/>
      <c r="B164" s="149"/>
      <c r="C164" s="149"/>
      <c r="D164" s="160" t="s">
        <v>1479</v>
      </c>
      <c r="E164" s="151"/>
      <c r="F164" s="164"/>
      <c r="G164" s="164"/>
      <c r="H164" s="165"/>
    </row>
    <row r="165" spans="1:8" ht="12">
      <c r="A165" s="152" t="s">
        <v>2042</v>
      </c>
      <c r="B165" s="149">
        <v>92287</v>
      </c>
      <c r="C165" s="149" t="s">
        <v>47</v>
      </c>
      <c r="D165" s="150" t="s">
        <v>1368</v>
      </c>
      <c r="E165" s="152" t="s">
        <v>1364</v>
      </c>
      <c r="F165" s="164">
        <v>22</v>
      </c>
      <c r="G165" s="164">
        <v>9.85</v>
      </c>
      <c r="H165" s="165">
        <f t="shared" si="4"/>
        <v>216.7</v>
      </c>
    </row>
    <row r="166" spans="1:8" ht="12">
      <c r="A166" s="152" t="s">
        <v>2043</v>
      </c>
      <c r="B166" s="149">
        <v>92311</v>
      </c>
      <c r="C166" s="149" t="s">
        <v>47</v>
      </c>
      <c r="D166" s="150" t="s">
        <v>1369</v>
      </c>
      <c r="E166" s="152" t="s">
        <v>1364</v>
      </c>
      <c r="F166" s="164">
        <v>18</v>
      </c>
      <c r="G166" s="164">
        <v>7.61</v>
      </c>
      <c r="H166" s="165">
        <f t="shared" si="4"/>
        <v>136.98000000000002</v>
      </c>
    </row>
    <row r="167" spans="1:8" ht="12">
      <c r="A167" s="152" t="s">
        <v>2044</v>
      </c>
      <c r="B167" s="149"/>
      <c r="C167" s="149" t="s">
        <v>304</v>
      </c>
      <c r="D167" s="150" t="s">
        <v>1392</v>
      </c>
      <c r="E167" s="152" t="s">
        <v>1364</v>
      </c>
      <c r="F167" s="164">
        <v>2</v>
      </c>
      <c r="G167" s="164">
        <v>11</v>
      </c>
      <c r="H167" s="165">
        <f t="shared" si="4"/>
        <v>22</v>
      </c>
    </row>
    <row r="168" spans="1:8" ht="12">
      <c r="A168" s="152" t="s">
        <v>2045</v>
      </c>
      <c r="B168" s="149">
        <v>92299</v>
      </c>
      <c r="C168" s="149" t="s">
        <v>47</v>
      </c>
      <c r="D168" s="153" t="s">
        <v>1377</v>
      </c>
      <c r="E168" s="152" t="s">
        <v>1364</v>
      </c>
      <c r="F168" s="164">
        <v>4</v>
      </c>
      <c r="G168" s="164">
        <v>12.91</v>
      </c>
      <c r="H168" s="165">
        <f t="shared" si="4"/>
        <v>51.64</v>
      </c>
    </row>
    <row r="169" spans="1:8" ht="12">
      <c r="A169" s="152" t="s">
        <v>2046</v>
      </c>
      <c r="B169" s="149">
        <v>92317</v>
      </c>
      <c r="C169" s="149" t="s">
        <v>47</v>
      </c>
      <c r="D169" s="153" t="s">
        <v>1378</v>
      </c>
      <c r="E169" s="152" t="s">
        <v>1364</v>
      </c>
      <c r="F169" s="164">
        <v>5</v>
      </c>
      <c r="G169" s="164">
        <v>10.27</v>
      </c>
      <c r="H169" s="165">
        <f t="shared" si="4"/>
        <v>51.349999999999994</v>
      </c>
    </row>
    <row r="170" spans="1:8" ht="12">
      <c r="A170" s="152" t="s">
        <v>2047</v>
      </c>
      <c r="B170" s="149">
        <v>93051</v>
      </c>
      <c r="C170" s="149" t="s">
        <v>47</v>
      </c>
      <c r="D170" s="153" t="s">
        <v>1385</v>
      </c>
      <c r="E170" s="152" t="s">
        <v>1364</v>
      </c>
      <c r="F170" s="164">
        <v>5</v>
      </c>
      <c r="G170" s="164">
        <v>5.72</v>
      </c>
      <c r="H170" s="165">
        <f t="shared" si="4"/>
        <v>28.599999999999998</v>
      </c>
    </row>
    <row r="171" spans="1:8" ht="12">
      <c r="A171" s="152" t="s">
        <v>2048</v>
      </c>
      <c r="B171" s="149"/>
      <c r="C171" s="149" t="s">
        <v>304</v>
      </c>
      <c r="D171" s="153" t="s">
        <v>1389</v>
      </c>
      <c r="E171" s="152" t="s">
        <v>1364</v>
      </c>
      <c r="F171" s="164">
        <v>4</v>
      </c>
      <c r="G171" s="164">
        <v>4</v>
      </c>
      <c r="H171" s="165">
        <f t="shared" si="4"/>
        <v>16</v>
      </c>
    </row>
    <row r="172" spans="1:8" ht="12">
      <c r="A172" s="152" t="s">
        <v>2049</v>
      </c>
      <c r="B172" s="149"/>
      <c r="C172" s="149" t="s">
        <v>304</v>
      </c>
      <c r="D172" s="153" t="s">
        <v>1397</v>
      </c>
      <c r="E172" s="152" t="s">
        <v>1364</v>
      </c>
      <c r="F172" s="164">
        <v>2</v>
      </c>
      <c r="G172" s="164">
        <v>3</v>
      </c>
      <c r="H172" s="165">
        <f t="shared" si="4"/>
        <v>6</v>
      </c>
    </row>
    <row r="173" spans="1:8" ht="12">
      <c r="A173" s="162" t="s">
        <v>2050</v>
      </c>
      <c r="B173" s="149"/>
      <c r="C173" s="149"/>
      <c r="D173" s="160" t="s">
        <v>1400</v>
      </c>
      <c r="E173" s="160"/>
      <c r="F173" s="160"/>
      <c r="G173" s="164"/>
      <c r="H173" s="165"/>
    </row>
    <row r="174" spans="1:8" ht="12">
      <c r="A174" s="152" t="s">
        <v>2051</v>
      </c>
      <c r="B174" s="149"/>
      <c r="C174" s="149" t="s">
        <v>304</v>
      </c>
      <c r="D174" s="154" t="s">
        <v>1401</v>
      </c>
      <c r="E174" s="152" t="s">
        <v>824</v>
      </c>
      <c r="F174" s="164">
        <v>97</v>
      </c>
      <c r="G174" s="164">
        <v>65.900000000000006</v>
      </c>
      <c r="H174" s="165">
        <f t="shared" ref="H174:H217" si="13">F174*G174</f>
        <v>6392.3</v>
      </c>
    </row>
    <row r="175" spans="1:8" ht="12">
      <c r="A175" s="152" t="s">
        <v>2052</v>
      </c>
      <c r="B175" s="149"/>
      <c r="C175" s="149" t="s">
        <v>304</v>
      </c>
      <c r="D175" s="154" t="s">
        <v>1402</v>
      </c>
      <c r="E175" s="152" t="s">
        <v>824</v>
      </c>
      <c r="F175" s="164">
        <v>97</v>
      </c>
      <c r="G175" s="164">
        <v>65.900000000000006</v>
      </c>
      <c r="H175" s="165">
        <f t="shared" si="13"/>
        <v>6392.3</v>
      </c>
    </row>
    <row r="176" spans="1:8" ht="12">
      <c r="A176" s="152" t="s">
        <v>2053</v>
      </c>
      <c r="B176" s="149"/>
      <c r="C176" s="149" t="s">
        <v>304</v>
      </c>
      <c r="D176" s="154" t="s">
        <v>1403</v>
      </c>
      <c r="E176" s="152" t="s">
        <v>824</v>
      </c>
      <c r="F176" s="164">
        <v>73</v>
      </c>
      <c r="G176" s="164">
        <v>65.900000000000006</v>
      </c>
      <c r="H176" s="165">
        <f t="shared" si="13"/>
        <v>4810.7000000000007</v>
      </c>
    </row>
    <row r="177" spans="1:8" ht="12">
      <c r="A177" s="152" t="s">
        <v>2054</v>
      </c>
      <c r="B177" s="149"/>
      <c r="C177" s="149" t="s">
        <v>304</v>
      </c>
      <c r="D177" s="154" t="s">
        <v>1404</v>
      </c>
      <c r="E177" s="152" t="s">
        <v>824</v>
      </c>
      <c r="F177" s="164">
        <v>10</v>
      </c>
      <c r="G177" s="164">
        <v>65.900000000000006</v>
      </c>
      <c r="H177" s="165">
        <f t="shared" si="13"/>
        <v>659</v>
      </c>
    </row>
    <row r="178" spans="1:8" ht="12">
      <c r="A178" s="152" t="s">
        <v>2055</v>
      </c>
      <c r="B178" s="149"/>
      <c r="C178" s="149" t="s">
        <v>304</v>
      </c>
      <c r="D178" s="154" t="s">
        <v>1405</v>
      </c>
      <c r="E178" s="152" t="s">
        <v>824</v>
      </c>
      <c r="F178" s="164">
        <v>10</v>
      </c>
      <c r="G178" s="164">
        <v>65.900000000000006</v>
      </c>
      <c r="H178" s="165">
        <f t="shared" si="13"/>
        <v>659</v>
      </c>
    </row>
    <row r="179" spans="1:8" ht="12">
      <c r="A179" s="152" t="s">
        <v>2056</v>
      </c>
      <c r="B179" s="149"/>
      <c r="C179" s="149" t="s">
        <v>304</v>
      </c>
      <c r="D179" s="154" t="s">
        <v>1406</v>
      </c>
      <c r="E179" s="152" t="s">
        <v>824</v>
      </c>
      <c r="F179" s="164">
        <v>10</v>
      </c>
      <c r="G179" s="164">
        <v>65.900000000000006</v>
      </c>
      <c r="H179" s="165">
        <f t="shared" si="13"/>
        <v>659</v>
      </c>
    </row>
    <row r="180" spans="1:8" ht="12">
      <c r="A180" s="152" t="s">
        <v>2057</v>
      </c>
      <c r="B180" s="149"/>
      <c r="C180" s="149" t="s">
        <v>304</v>
      </c>
      <c r="D180" s="154" t="s">
        <v>1408</v>
      </c>
      <c r="E180" s="152" t="s">
        <v>824</v>
      </c>
      <c r="F180" s="164">
        <v>8</v>
      </c>
      <c r="G180" s="164">
        <v>553.5</v>
      </c>
      <c r="H180" s="165">
        <f t="shared" si="13"/>
        <v>4428</v>
      </c>
    </row>
    <row r="181" spans="1:8" ht="12">
      <c r="A181" s="152" t="s">
        <v>2058</v>
      </c>
      <c r="B181" s="149"/>
      <c r="C181" s="149" t="s">
        <v>304</v>
      </c>
      <c r="D181" s="154" t="s">
        <v>1410</v>
      </c>
      <c r="E181" s="152" t="s">
        <v>824</v>
      </c>
      <c r="F181" s="164">
        <v>8</v>
      </c>
      <c r="G181" s="164">
        <v>553.5</v>
      </c>
      <c r="H181" s="165">
        <f t="shared" si="13"/>
        <v>4428</v>
      </c>
    </row>
    <row r="182" spans="1:8" ht="12">
      <c r="A182" s="152" t="s">
        <v>2059</v>
      </c>
      <c r="B182" s="149"/>
      <c r="C182" s="149" t="s">
        <v>304</v>
      </c>
      <c r="D182" s="154" t="s">
        <v>1411</v>
      </c>
      <c r="E182" s="152" t="s">
        <v>824</v>
      </c>
      <c r="F182" s="164">
        <v>8</v>
      </c>
      <c r="G182" s="164">
        <v>553.5</v>
      </c>
      <c r="H182" s="165">
        <f t="shared" si="13"/>
        <v>4428</v>
      </c>
    </row>
    <row r="183" spans="1:8" ht="12">
      <c r="A183" s="152" t="s">
        <v>2060</v>
      </c>
      <c r="B183" s="149"/>
      <c r="C183" s="149" t="s">
        <v>304</v>
      </c>
      <c r="D183" s="154" t="s">
        <v>1412</v>
      </c>
      <c r="E183" s="152" t="s">
        <v>824</v>
      </c>
      <c r="F183" s="164">
        <v>1</v>
      </c>
      <c r="G183" s="164">
        <v>553.5</v>
      </c>
      <c r="H183" s="165">
        <f t="shared" si="13"/>
        <v>553.5</v>
      </c>
    </row>
    <row r="184" spans="1:8" ht="12">
      <c r="A184" s="152" t="s">
        <v>2061</v>
      </c>
      <c r="B184" s="149"/>
      <c r="C184" s="149" t="s">
        <v>304</v>
      </c>
      <c r="D184" s="154" t="s">
        <v>1413</v>
      </c>
      <c r="E184" s="152" t="s">
        <v>824</v>
      </c>
      <c r="F184" s="164">
        <v>1</v>
      </c>
      <c r="G184" s="164">
        <v>553.5</v>
      </c>
      <c r="H184" s="165">
        <f t="shared" si="13"/>
        <v>553.5</v>
      </c>
    </row>
    <row r="185" spans="1:8" ht="12">
      <c r="A185" s="152" t="s">
        <v>2062</v>
      </c>
      <c r="B185" s="149"/>
      <c r="C185" s="149" t="s">
        <v>304</v>
      </c>
      <c r="D185" s="154" t="s">
        <v>1414</v>
      </c>
      <c r="E185" s="152" t="s">
        <v>824</v>
      </c>
      <c r="F185" s="164">
        <v>1</v>
      </c>
      <c r="G185" s="164">
        <v>553.5</v>
      </c>
      <c r="H185" s="165">
        <f t="shared" si="13"/>
        <v>553.5</v>
      </c>
    </row>
    <row r="186" spans="1:8" ht="24">
      <c r="A186" s="152" t="s">
        <v>2063</v>
      </c>
      <c r="B186" s="149"/>
      <c r="C186" s="149" t="s">
        <v>304</v>
      </c>
      <c r="D186" s="155" t="s">
        <v>1415</v>
      </c>
      <c r="E186" s="152" t="s">
        <v>824</v>
      </c>
      <c r="F186" s="164">
        <v>14</v>
      </c>
      <c r="G186" s="164">
        <v>217</v>
      </c>
      <c r="H186" s="165">
        <f t="shared" si="13"/>
        <v>3038</v>
      </c>
    </row>
    <row r="187" spans="1:8" ht="24">
      <c r="A187" s="152" t="s">
        <v>2064</v>
      </c>
      <c r="B187" s="149"/>
      <c r="C187" s="149" t="s">
        <v>304</v>
      </c>
      <c r="D187" s="155" t="s">
        <v>1416</v>
      </c>
      <c r="E187" s="152" t="s">
        <v>824</v>
      </c>
      <c r="F187" s="164">
        <v>6</v>
      </c>
      <c r="G187" s="164">
        <v>199.5</v>
      </c>
      <c r="H187" s="165">
        <f t="shared" si="13"/>
        <v>1197</v>
      </c>
    </row>
    <row r="188" spans="1:8" ht="24">
      <c r="A188" s="152" t="s">
        <v>2065</v>
      </c>
      <c r="B188" s="149"/>
      <c r="C188" s="149" t="s">
        <v>304</v>
      </c>
      <c r="D188" s="155" t="s">
        <v>1417</v>
      </c>
      <c r="E188" s="152" t="s">
        <v>824</v>
      </c>
      <c r="F188" s="164">
        <v>9</v>
      </c>
      <c r="G188" s="164">
        <v>177.25</v>
      </c>
      <c r="H188" s="165">
        <f t="shared" si="13"/>
        <v>1595.25</v>
      </c>
    </row>
    <row r="189" spans="1:8" ht="24">
      <c r="A189" s="152" t="s">
        <v>2066</v>
      </c>
      <c r="B189" s="149"/>
      <c r="C189" s="149" t="s">
        <v>304</v>
      </c>
      <c r="D189" s="155" t="s">
        <v>1418</v>
      </c>
      <c r="E189" s="152" t="s">
        <v>824</v>
      </c>
      <c r="F189" s="164">
        <v>6</v>
      </c>
      <c r="G189" s="164">
        <v>147.5</v>
      </c>
      <c r="H189" s="165">
        <f t="shared" si="13"/>
        <v>885</v>
      </c>
    </row>
    <row r="190" spans="1:8" ht="24">
      <c r="A190" s="152" t="s">
        <v>2067</v>
      </c>
      <c r="B190" s="149"/>
      <c r="C190" s="149" t="s">
        <v>304</v>
      </c>
      <c r="D190" s="155" t="s">
        <v>1419</v>
      </c>
      <c r="E190" s="152" t="s">
        <v>824</v>
      </c>
      <c r="F190" s="164">
        <v>8</v>
      </c>
      <c r="G190" s="164">
        <v>113.5</v>
      </c>
      <c r="H190" s="165">
        <f t="shared" si="13"/>
        <v>908</v>
      </c>
    </row>
    <row r="191" spans="1:8" ht="24">
      <c r="A191" s="152" t="s">
        <v>2068</v>
      </c>
      <c r="B191" s="149"/>
      <c r="C191" s="149" t="s">
        <v>304</v>
      </c>
      <c r="D191" s="154" t="s">
        <v>1420</v>
      </c>
      <c r="E191" s="152" t="s">
        <v>824</v>
      </c>
      <c r="F191" s="164">
        <v>8</v>
      </c>
      <c r="G191" s="164">
        <v>1525</v>
      </c>
      <c r="H191" s="165">
        <f t="shared" si="13"/>
        <v>12200</v>
      </c>
    </row>
    <row r="192" spans="1:8" ht="24">
      <c r="A192" s="152" t="s">
        <v>2069</v>
      </c>
      <c r="B192" s="149"/>
      <c r="C192" s="149" t="s">
        <v>304</v>
      </c>
      <c r="D192" s="154" t="s">
        <v>1421</v>
      </c>
      <c r="E192" s="152" t="s">
        <v>824</v>
      </c>
      <c r="F192" s="164">
        <v>1</v>
      </c>
      <c r="G192" s="164">
        <v>2237.5</v>
      </c>
      <c r="H192" s="165">
        <f t="shared" si="13"/>
        <v>2237.5</v>
      </c>
    </row>
    <row r="193" spans="1:8" ht="12">
      <c r="A193" s="152" t="s">
        <v>2070</v>
      </c>
      <c r="B193" s="149"/>
      <c r="C193" s="149" t="s">
        <v>304</v>
      </c>
      <c r="D193" s="150" t="s">
        <v>1422</v>
      </c>
      <c r="E193" s="152" t="s">
        <v>825</v>
      </c>
      <c r="F193" s="164">
        <v>140</v>
      </c>
      <c r="G193" s="164">
        <v>35</v>
      </c>
      <c r="H193" s="165">
        <f t="shared" si="13"/>
        <v>4900</v>
      </c>
    </row>
    <row r="194" spans="1:8" ht="12">
      <c r="A194" s="152" t="s">
        <v>2071</v>
      </c>
      <c r="B194" s="149"/>
      <c r="C194" s="149" t="s">
        <v>304</v>
      </c>
      <c r="D194" s="150" t="s">
        <v>1423</v>
      </c>
      <c r="E194" s="152" t="s">
        <v>825</v>
      </c>
      <c r="F194" s="164">
        <v>140</v>
      </c>
      <c r="G194" s="164">
        <v>27</v>
      </c>
      <c r="H194" s="165">
        <f t="shared" si="13"/>
        <v>3780</v>
      </c>
    </row>
    <row r="195" spans="1:8" ht="24">
      <c r="A195" s="152" t="s">
        <v>2072</v>
      </c>
      <c r="B195" s="149"/>
      <c r="C195" s="149" t="s">
        <v>304</v>
      </c>
      <c r="D195" s="154" t="s">
        <v>1424</v>
      </c>
      <c r="E195" s="151" t="s">
        <v>1425</v>
      </c>
      <c r="F195" s="164">
        <v>10</v>
      </c>
      <c r="G195" s="164">
        <v>2950</v>
      </c>
      <c r="H195" s="165">
        <f t="shared" si="13"/>
        <v>29500</v>
      </c>
    </row>
    <row r="196" spans="1:8" ht="24">
      <c r="A196" s="152" t="s">
        <v>2073</v>
      </c>
      <c r="B196" s="149"/>
      <c r="C196" s="149" t="s">
        <v>304</v>
      </c>
      <c r="D196" s="154" t="s">
        <v>1426</v>
      </c>
      <c r="E196" s="151" t="s">
        <v>1425</v>
      </c>
      <c r="F196" s="164">
        <v>7</v>
      </c>
      <c r="G196" s="164">
        <v>1212.5</v>
      </c>
      <c r="H196" s="165">
        <f t="shared" si="13"/>
        <v>8487.5</v>
      </c>
    </row>
    <row r="197" spans="1:8" ht="12">
      <c r="A197" s="162" t="s">
        <v>2074</v>
      </c>
      <c r="B197" s="149"/>
      <c r="C197" s="149"/>
      <c r="D197" s="160" t="s">
        <v>1427</v>
      </c>
      <c r="E197" s="160"/>
      <c r="F197" s="160"/>
      <c r="G197" s="164"/>
      <c r="H197" s="165"/>
    </row>
    <row r="198" spans="1:8" ht="48">
      <c r="A198" s="357" t="s">
        <v>2075</v>
      </c>
      <c r="B198" s="356"/>
      <c r="C198" s="149" t="s">
        <v>304</v>
      </c>
      <c r="D198" s="154" t="s">
        <v>1428</v>
      </c>
      <c r="E198" s="151" t="s">
        <v>1425</v>
      </c>
      <c r="F198" s="164">
        <v>1</v>
      </c>
      <c r="G198" s="164">
        <v>16150</v>
      </c>
      <c r="H198" s="165">
        <f t="shared" si="13"/>
        <v>16150</v>
      </c>
    </row>
    <row r="199" spans="1:8" ht="48">
      <c r="A199" s="357" t="s">
        <v>2076</v>
      </c>
      <c r="B199" s="356"/>
      <c r="C199" s="149" t="s">
        <v>304</v>
      </c>
      <c r="D199" s="154" t="s">
        <v>1429</v>
      </c>
      <c r="E199" s="151" t="s">
        <v>1425</v>
      </c>
      <c r="F199" s="164">
        <v>1</v>
      </c>
      <c r="G199" s="164">
        <v>16150</v>
      </c>
      <c r="H199" s="165">
        <f t="shared" si="13"/>
        <v>16150</v>
      </c>
    </row>
    <row r="200" spans="1:8" ht="48">
      <c r="A200" s="357" t="s">
        <v>2077</v>
      </c>
      <c r="B200" s="356"/>
      <c r="C200" s="149" t="s">
        <v>304</v>
      </c>
      <c r="D200" s="154" t="s">
        <v>1430</v>
      </c>
      <c r="E200" s="151" t="s">
        <v>1425</v>
      </c>
      <c r="F200" s="164">
        <v>1</v>
      </c>
      <c r="G200" s="164">
        <v>7580</v>
      </c>
      <c r="H200" s="165">
        <f t="shared" si="13"/>
        <v>7580</v>
      </c>
    </row>
    <row r="201" spans="1:8" ht="48">
      <c r="A201" s="357" t="s">
        <v>2078</v>
      </c>
      <c r="B201" s="356"/>
      <c r="C201" s="149" t="s">
        <v>304</v>
      </c>
      <c r="D201" s="154" t="s">
        <v>1431</v>
      </c>
      <c r="E201" s="151" t="s">
        <v>1425</v>
      </c>
      <c r="F201" s="164">
        <v>1</v>
      </c>
      <c r="G201" s="164">
        <v>4030</v>
      </c>
      <c r="H201" s="165">
        <f t="shared" si="13"/>
        <v>4030</v>
      </c>
    </row>
    <row r="202" spans="1:8" ht="36">
      <c r="A202" s="357" t="s">
        <v>2079</v>
      </c>
      <c r="B202" s="356"/>
      <c r="C202" s="149" t="s">
        <v>304</v>
      </c>
      <c r="D202" s="154" t="s">
        <v>1432</v>
      </c>
      <c r="E202" s="151" t="s">
        <v>1425</v>
      </c>
      <c r="F202" s="164">
        <v>1</v>
      </c>
      <c r="G202" s="164">
        <v>4030</v>
      </c>
      <c r="H202" s="165">
        <f t="shared" si="13"/>
        <v>4030</v>
      </c>
    </row>
    <row r="203" spans="1:8" ht="48">
      <c r="A203" s="357" t="s">
        <v>2080</v>
      </c>
      <c r="B203" s="356"/>
      <c r="C203" s="149" t="s">
        <v>304</v>
      </c>
      <c r="D203" s="154" t="s">
        <v>1433</v>
      </c>
      <c r="E203" s="151" t="s">
        <v>1425</v>
      </c>
      <c r="F203" s="164">
        <v>3</v>
      </c>
      <c r="G203" s="164">
        <v>7640</v>
      </c>
      <c r="H203" s="165">
        <f t="shared" si="13"/>
        <v>22920</v>
      </c>
    </row>
    <row r="204" spans="1:8" ht="12">
      <c r="A204" s="162" t="s">
        <v>2081</v>
      </c>
      <c r="B204" s="149"/>
      <c r="C204" s="149"/>
      <c r="D204" s="156" t="s">
        <v>1438</v>
      </c>
      <c r="E204" s="152"/>
      <c r="F204" s="164"/>
      <c r="G204" s="164"/>
      <c r="H204" s="165"/>
    </row>
    <row r="205" spans="1:8" ht="12">
      <c r="A205" s="152" t="s">
        <v>2082</v>
      </c>
      <c r="B205" s="149">
        <v>39137</v>
      </c>
      <c r="C205" s="149" t="s">
        <v>47</v>
      </c>
      <c r="D205" s="157" t="s">
        <v>1439</v>
      </c>
      <c r="E205" s="152" t="s">
        <v>1364</v>
      </c>
      <c r="F205" s="164">
        <v>840</v>
      </c>
      <c r="G205" s="164">
        <v>1.075</v>
      </c>
      <c r="H205" s="165">
        <f t="shared" si="13"/>
        <v>903</v>
      </c>
    </row>
    <row r="206" spans="1:8" ht="12">
      <c r="A206" s="152" t="s">
        <v>2083</v>
      </c>
      <c r="B206" s="149">
        <v>39139</v>
      </c>
      <c r="C206" s="149" t="s">
        <v>47</v>
      </c>
      <c r="D206" s="157" t="s">
        <v>1440</v>
      </c>
      <c r="E206" s="152" t="s">
        <v>1364</v>
      </c>
      <c r="F206" s="164">
        <v>430</v>
      </c>
      <c r="G206" s="164">
        <v>1.375</v>
      </c>
      <c r="H206" s="165">
        <f t="shared" si="13"/>
        <v>591.25</v>
      </c>
    </row>
    <row r="207" spans="1:8" ht="12">
      <c r="A207" s="152" t="s">
        <v>2084</v>
      </c>
      <c r="B207" s="149">
        <v>39140</v>
      </c>
      <c r="C207" s="149" t="s">
        <v>47</v>
      </c>
      <c r="D207" s="157" t="s">
        <v>1441</v>
      </c>
      <c r="E207" s="152" t="s">
        <v>1364</v>
      </c>
      <c r="F207" s="164">
        <v>256</v>
      </c>
      <c r="G207" s="164">
        <v>2.0499999999999998</v>
      </c>
      <c r="H207" s="165">
        <f t="shared" si="13"/>
        <v>524.79999999999995</v>
      </c>
    </row>
    <row r="208" spans="1:8" ht="12">
      <c r="A208" s="152" t="s">
        <v>2085</v>
      </c>
      <c r="B208" s="149">
        <v>39141</v>
      </c>
      <c r="C208" s="149" t="s">
        <v>47</v>
      </c>
      <c r="D208" s="157" t="s">
        <v>1442</v>
      </c>
      <c r="E208" s="152" t="s">
        <v>1364</v>
      </c>
      <c r="F208" s="164">
        <v>160</v>
      </c>
      <c r="G208" s="164">
        <v>2.2999999999999998</v>
      </c>
      <c r="H208" s="165">
        <f t="shared" si="13"/>
        <v>368</v>
      </c>
    </row>
    <row r="209" spans="1:8" ht="12">
      <c r="A209" s="152" t="s">
        <v>2086</v>
      </c>
      <c r="B209" s="149">
        <v>39142</v>
      </c>
      <c r="C209" s="149" t="s">
        <v>47</v>
      </c>
      <c r="D209" s="157" t="s">
        <v>1443</v>
      </c>
      <c r="E209" s="152" t="s">
        <v>1364</v>
      </c>
      <c r="F209" s="164">
        <v>13</v>
      </c>
      <c r="G209" s="164">
        <v>3.0750000000000002</v>
      </c>
      <c r="H209" s="165">
        <f t="shared" si="13"/>
        <v>39.975000000000001</v>
      </c>
    </row>
    <row r="210" spans="1:8" ht="12">
      <c r="A210" s="152" t="s">
        <v>2087</v>
      </c>
      <c r="B210" s="149">
        <v>39132</v>
      </c>
      <c r="C210" s="149" t="s">
        <v>47</v>
      </c>
      <c r="D210" s="157" t="s">
        <v>1444</v>
      </c>
      <c r="E210" s="152" t="s">
        <v>1364</v>
      </c>
      <c r="F210" s="164">
        <v>25</v>
      </c>
      <c r="G210" s="164">
        <v>4.25</v>
      </c>
      <c r="H210" s="165">
        <f t="shared" si="13"/>
        <v>106.25</v>
      </c>
    </row>
    <row r="211" spans="1:8" ht="12">
      <c r="A211" s="152" t="s">
        <v>2088</v>
      </c>
      <c r="B211" s="149"/>
      <c r="C211" s="149" t="s">
        <v>304</v>
      </c>
      <c r="D211" s="157" t="s">
        <v>1445</v>
      </c>
      <c r="E211" s="152" t="s">
        <v>1364</v>
      </c>
      <c r="F211" s="164">
        <v>25</v>
      </c>
      <c r="G211" s="164">
        <v>25</v>
      </c>
      <c r="H211" s="165">
        <f t="shared" si="13"/>
        <v>625</v>
      </c>
    </row>
    <row r="212" spans="1:8" ht="12">
      <c r="A212" s="152" t="s">
        <v>2089</v>
      </c>
      <c r="B212" s="149"/>
      <c r="C212" s="149" t="s">
        <v>304</v>
      </c>
      <c r="D212" s="157" t="s">
        <v>1446</v>
      </c>
      <c r="E212" s="152" t="s">
        <v>825</v>
      </c>
      <c r="F212" s="164">
        <v>96</v>
      </c>
      <c r="G212" s="164">
        <v>9.5</v>
      </c>
      <c r="H212" s="165">
        <f t="shared" si="13"/>
        <v>912</v>
      </c>
    </row>
    <row r="213" spans="1:8" ht="12">
      <c r="A213" s="152" t="s">
        <v>2090</v>
      </c>
      <c r="B213" s="149"/>
      <c r="C213" s="149" t="s">
        <v>304</v>
      </c>
      <c r="D213" s="157" t="s">
        <v>1447</v>
      </c>
      <c r="E213" s="152" t="s">
        <v>1364</v>
      </c>
      <c r="F213" s="164">
        <v>420</v>
      </c>
      <c r="G213" s="164">
        <v>0.52500000000000002</v>
      </c>
      <c r="H213" s="165">
        <f t="shared" si="13"/>
        <v>220.5</v>
      </c>
    </row>
    <row r="214" spans="1:8" ht="12">
      <c r="A214" s="152" t="s">
        <v>2091</v>
      </c>
      <c r="B214" s="149"/>
      <c r="C214" s="149" t="s">
        <v>304</v>
      </c>
      <c r="D214" s="157" t="s">
        <v>1448</v>
      </c>
      <c r="E214" s="152" t="s">
        <v>1364</v>
      </c>
      <c r="F214" s="164">
        <v>420</v>
      </c>
      <c r="G214" s="164">
        <v>0.25</v>
      </c>
      <c r="H214" s="165">
        <f t="shared" si="13"/>
        <v>105</v>
      </c>
    </row>
    <row r="215" spans="1:8" ht="12">
      <c r="A215" s="152" t="s">
        <v>2092</v>
      </c>
      <c r="B215" s="149"/>
      <c r="C215" s="149" t="s">
        <v>304</v>
      </c>
      <c r="D215" s="157" t="s">
        <v>1449</v>
      </c>
      <c r="E215" s="152" t="s">
        <v>825</v>
      </c>
      <c r="F215" s="164">
        <v>280</v>
      </c>
      <c r="G215" s="164">
        <v>25.25</v>
      </c>
      <c r="H215" s="165">
        <f t="shared" si="13"/>
        <v>7070</v>
      </c>
    </row>
    <row r="216" spans="1:8" ht="12">
      <c r="A216" s="152" t="s">
        <v>2093</v>
      </c>
      <c r="B216" s="149"/>
      <c r="C216" s="149" t="s">
        <v>304</v>
      </c>
      <c r="D216" s="157" t="s">
        <v>1450</v>
      </c>
      <c r="E216" s="152" t="s">
        <v>55</v>
      </c>
      <c r="F216" s="164">
        <v>15</v>
      </c>
      <c r="G216" s="164">
        <v>58</v>
      </c>
      <c r="H216" s="165">
        <f t="shared" si="13"/>
        <v>870</v>
      </c>
    </row>
    <row r="217" spans="1:8" ht="12">
      <c r="A217" s="152" t="s">
        <v>2094</v>
      </c>
      <c r="B217" s="149"/>
      <c r="C217" s="149" t="s">
        <v>304</v>
      </c>
      <c r="D217" s="157" t="s">
        <v>1451</v>
      </c>
      <c r="E217" s="152" t="s">
        <v>1364</v>
      </c>
      <c r="F217" s="164">
        <v>420</v>
      </c>
      <c r="G217" s="164">
        <v>1.9</v>
      </c>
      <c r="H217" s="165">
        <f t="shared" si="13"/>
        <v>798</v>
      </c>
    </row>
    <row r="218" spans="1:8" s="297" customFormat="1" ht="12">
      <c r="A218" s="457" t="s">
        <v>405</v>
      </c>
      <c r="B218" s="457"/>
      <c r="C218" s="457"/>
      <c r="D218" s="457"/>
      <c r="E218" s="457"/>
      <c r="F218" s="457"/>
      <c r="G218" s="457"/>
      <c r="H218" s="300">
        <f>SUM(H5:H217)</f>
        <v>359299.52500000008</v>
      </c>
    </row>
  </sheetData>
  <customSheetViews>
    <customSheetView guid="{1D8CB36E-9B6A-4B9B-B1E2-DCA77B5E31B1}" showPageBreaks="1" showGridLines="0" fitToPage="1" printArea="1" view="pageBreakPreview" topLeftCell="A200">
      <selection activeCell="D212" sqref="D212"/>
      <pageMargins left="0.78740157480314965" right="0.59055118110236227" top="0.59055118110236227" bottom="0.59055118110236227" header="0" footer="0.35433070866141736"/>
      <printOptions horizontalCentered="1"/>
      <pageSetup paperSize="9" scale="63" fitToHeight="0" orientation="portrait" verticalDpi="180" r:id="rId1"/>
      <headerFooter alignWithMargins="0">
        <oddFooter>&amp;R&amp;"Verdana,Negrito itálico"&amp;8&amp;P</oddFooter>
      </headerFooter>
    </customSheetView>
    <customSheetView guid="{17A4E753-33F2-4577-AD00-66EE1CD06ED8}" showPageBreaks="1" showGridLines="0" fitToPage="1" printArea="1" view="pageBreakPreview" topLeftCell="A200">
      <selection activeCell="D212" sqref="D212"/>
      <pageMargins left="0.78740157480314965" right="0.59055118110236227" top="0.59055118110236227" bottom="0.59055118110236227" header="0" footer="0.35433070866141736"/>
      <printOptions horizontalCentered="1"/>
      <pageSetup paperSize="9" scale="63" fitToHeight="0" orientation="portrait" verticalDpi="180" r:id="rId2"/>
      <headerFooter alignWithMargins="0">
        <oddFooter>&amp;R&amp;"Verdana,Negrito itálico"&amp;8&amp;P</oddFooter>
      </headerFooter>
    </customSheetView>
    <customSheetView guid="{9C8224A7-552D-41D4-9DDD-307712C35EF4}" showPageBreaks="1" showGridLines="0" fitToPage="1" printArea="1" view="pageBreakPreview" topLeftCell="A200">
      <selection activeCell="D212" sqref="D212"/>
      <pageMargins left="0.78740157480314965" right="0.59055118110236227" top="0.59055118110236227" bottom="0.59055118110236227" header="0" footer="0.35433070866141736"/>
      <printOptions horizontalCentered="1"/>
      <pageSetup paperSize="9" scale="63" fitToHeight="0" orientation="portrait" verticalDpi="180" r:id="rId3"/>
      <headerFooter alignWithMargins="0">
        <oddFooter>&amp;R&amp;"Verdana,Negrito itálico"&amp;8&amp;P</oddFooter>
      </headerFooter>
    </customSheetView>
  </customSheetViews>
  <mergeCells count="2">
    <mergeCell ref="A1:H1"/>
    <mergeCell ref="A218:G218"/>
  </mergeCells>
  <printOptions horizontalCentered="1"/>
  <pageMargins left="0.78740157480314965" right="0.59055118110236227" top="0.59055118110236227" bottom="0.59055118110236227" header="0" footer="0.35433070866141736"/>
  <pageSetup paperSize="9" scale="63" fitToHeight="0" orientation="portrait" verticalDpi="180" r:id="rId4"/>
  <headerFooter alignWithMargins="0">
    <oddFooter>&amp;R&amp;"Verdana,Negrito itálico"&amp;8&amp;P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view="pageBreakPreview" topLeftCell="A151" zoomScale="85" zoomScaleNormal="85" zoomScaleSheetLayoutView="85" workbookViewId="0">
      <selection activeCell="D171" sqref="D171"/>
    </sheetView>
  </sheetViews>
  <sheetFormatPr defaultRowHeight="12"/>
  <cols>
    <col min="1" max="1" width="9.85546875" style="183" customWidth="1"/>
    <col min="2" max="2" width="18.42578125" style="179" bestFit="1" customWidth="1"/>
    <col min="3" max="3" width="80.85546875" style="180" customWidth="1"/>
    <col min="4" max="4" width="13.140625" style="185" customWidth="1"/>
    <col min="5" max="5" width="13" style="181" customWidth="1"/>
    <col min="6" max="6" width="14.28515625" style="181" customWidth="1"/>
    <col min="7" max="7" width="18.140625" style="181" customWidth="1"/>
    <col min="8" max="16384" width="9.140625" style="166"/>
  </cols>
  <sheetData>
    <row r="1" spans="1:9" ht="15">
      <c r="A1" s="443" t="s">
        <v>1121</v>
      </c>
      <c r="B1" s="444"/>
      <c r="C1" s="444"/>
      <c r="D1" s="444"/>
      <c r="E1" s="444"/>
      <c r="F1" s="444"/>
      <c r="G1" s="445"/>
    </row>
    <row r="2" spans="1:9" s="171" customFormat="1" ht="24">
      <c r="A2" s="167" t="s">
        <v>267</v>
      </c>
      <c r="B2" s="168" t="s">
        <v>1321</v>
      </c>
      <c r="C2" s="169" t="s">
        <v>2</v>
      </c>
      <c r="D2" s="169" t="s">
        <v>16</v>
      </c>
      <c r="E2" s="170" t="s">
        <v>4</v>
      </c>
      <c r="F2" s="170" t="s">
        <v>268</v>
      </c>
      <c r="G2" s="186" t="s">
        <v>269</v>
      </c>
    </row>
    <row r="3" spans="1:9" ht="24">
      <c r="A3" s="182" t="s">
        <v>2122</v>
      </c>
      <c r="B3" s="172" t="s">
        <v>304</v>
      </c>
      <c r="C3" s="173" t="s">
        <v>953</v>
      </c>
      <c r="D3" s="184" t="s">
        <v>13</v>
      </c>
      <c r="E3" s="174">
        <v>1</v>
      </c>
      <c r="F3" s="175">
        <v>3890</v>
      </c>
      <c r="G3" s="176">
        <f t="shared" ref="G3:G51" si="0">ROUND(E3*F3,2)</f>
        <v>3890</v>
      </c>
      <c r="I3" s="355"/>
    </row>
    <row r="4" spans="1:9" ht="24">
      <c r="A4" s="182" t="s">
        <v>2123</v>
      </c>
      <c r="B4" s="172" t="s">
        <v>304</v>
      </c>
      <c r="C4" s="173" t="s">
        <v>954</v>
      </c>
      <c r="D4" s="184" t="s">
        <v>13</v>
      </c>
      <c r="E4" s="174">
        <v>1</v>
      </c>
      <c r="F4" s="175">
        <v>4500</v>
      </c>
      <c r="G4" s="176">
        <f t="shared" si="0"/>
        <v>4500</v>
      </c>
      <c r="I4" s="355"/>
    </row>
    <row r="5" spans="1:9" ht="24">
      <c r="A5" s="182" t="s">
        <v>2124</v>
      </c>
      <c r="B5" s="172" t="s">
        <v>304</v>
      </c>
      <c r="C5" s="173" t="s">
        <v>955</v>
      </c>
      <c r="D5" s="184" t="s">
        <v>13</v>
      </c>
      <c r="E5" s="174">
        <v>1</v>
      </c>
      <c r="F5" s="175">
        <v>4500</v>
      </c>
      <c r="G5" s="176">
        <f t="shared" si="0"/>
        <v>4500</v>
      </c>
      <c r="I5" s="355"/>
    </row>
    <row r="6" spans="1:9" ht="24">
      <c r="A6" s="182" t="s">
        <v>2125</v>
      </c>
      <c r="B6" s="172" t="s">
        <v>304</v>
      </c>
      <c r="C6" s="173" t="s">
        <v>956</v>
      </c>
      <c r="D6" s="184" t="s">
        <v>13</v>
      </c>
      <c r="E6" s="174">
        <v>1</v>
      </c>
      <c r="F6" s="175">
        <v>4850</v>
      </c>
      <c r="G6" s="176">
        <f t="shared" si="0"/>
        <v>4850</v>
      </c>
      <c r="I6" s="355"/>
    </row>
    <row r="7" spans="1:9" ht="24">
      <c r="A7" s="182" t="s">
        <v>2126</v>
      </c>
      <c r="B7" s="172" t="s">
        <v>304</v>
      </c>
      <c r="C7" s="173" t="s">
        <v>957</v>
      </c>
      <c r="D7" s="184" t="s">
        <v>13</v>
      </c>
      <c r="E7" s="174">
        <v>3</v>
      </c>
      <c r="F7" s="175">
        <v>3600</v>
      </c>
      <c r="G7" s="176">
        <f t="shared" si="0"/>
        <v>10800</v>
      </c>
      <c r="I7" s="355"/>
    </row>
    <row r="8" spans="1:9">
      <c r="A8" s="182" t="s">
        <v>2127</v>
      </c>
      <c r="B8" s="172" t="s">
        <v>304</v>
      </c>
      <c r="C8" s="173" t="s">
        <v>962</v>
      </c>
      <c r="D8" s="184" t="s">
        <v>13</v>
      </c>
      <c r="E8" s="174">
        <v>2</v>
      </c>
      <c r="F8" s="175">
        <v>1083.07</v>
      </c>
      <c r="G8" s="176">
        <f t="shared" si="0"/>
        <v>2166.14</v>
      </c>
      <c r="I8" s="355"/>
    </row>
    <row r="9" spans="1:9">
      <c r="A9" s="182" t="s">
        <v>2128</v>
      </c>
      <c r="B9" s="172" t="s">
        <v>304</v>
      </c>
      <c r="C9" s="173" t="s">
        <v>963</v>
      </c>
      <c r="D9" s="184" t="s">
        <v>13</v>
      </c>
      <c r="E9" s="174">
        <v>2</v>
      </c>
      <c r="F9" s="175">
        <v>1159.48</v>
      </c>
      <c r="G9" s="176">
        <f t="shared" si="0"/>
        <v>2318.96</v>
      </c>
      <c r="I9" s="355"/>
    </row>
    <row r="10" spans="1:9">
      <c r="A10" s="182" t="s">
        <v>2129</v>
      </c>
      <c r="B10" s="172" t="s">
        <v>304</v>
      </c>
      <c r="C10" s="173" t="s">
        <v>964</v>
      </c>
      <c r="D10" s="184" t="s">
        <v>13</v>
      </c>
      <c r="E10" s="174">
        <v>1</v>
      </c>
      <c r="F10" s="175">
        <v>1044.8699999999999</v>
      </c>
      <c r="G10" s="176">
        <f t="shared" si="0"/>
        <v>1044.8699999999999</v>
      </c>
      <c r="I10" s="355"/>
    </row>
    <row r="11" spans="1:9">
      <c r="A11" s="182" t="s">
        <v>2130</v>
      </c>
      <c r="B11" s="172" t="s">
        <v>304</v>
      </c>
      <c r="C11" s="173" t="s">
        <v>965</v>
      </c>
      <c r="D11" s="184" t="s">
        <v>13</v>
      </c>
      <c r="E11" s="174">
        <v>1</v>
      </c>
      <c r="F11" s="175">
        <v>1006.66</v>
      </c>
      <c r="G11" s="176">
        <f t="shared" si="0"/>
        <v>1006.66</v>
      </c>
      <c r="I11" s="355"/>
    </row>
    <row r="12" spans="1:9">
      <c r="A12" s="182" t="s">
        <v>2131</v>
      </c>
      <c r="B12" s="172" t="s">
        <v>304</v>
      </c>
      <c r="C12" s="173" t="s">
        <v>966</v>
      </c>
      <c r="D12" s="184" t="s">
        <v>13</v>
      </c>
      <c r="E12" s="174">
        <v>1</v>
      </c>
      <c r="F12" s="175">
        <v>1235.9000000000001</v>
      </c>
      <c r="G12" s="176">
        <f t="shared" si="0"/>
        <v>1235.9000000000001</v>
      </c>
      <c r="I12" s="355"/>
    </row>
    <row r="13" spans="1:9">
      <c r="A13" s="182" t="s">
        <v>2132</v>
      </c>
      <c r="B13" s="172" t="s">
        <v>304</v>
      </c>
      <c r="C13" s="173" t="s">
        <v>967</v>
      </c>
      <c r="D13" s="184" t="s">
        <v>13</v>
      </c>
      <c r="E13" s="174">
        <v>1</v>
      </c>
      <c r="F13" s="175">
        <v>1121.28</v>
      </c>
      <c r="G13" s="176">
        <f t="shared" si="0"/>
        <v>1121.28</v>
      </c>
      <c r="I13" s="355"/>
    </row>
    <row r="14" spans="1:9">
      <c r="A14" s="182" t="s">
        <v>2133</v>
      </c>
      <c r="B14" s="172" t="s">
        <v>304</v>
      </c>
      <c r="C14" s="173" t="s">
        <v>968</v>
      </c>
      <c r="D14" s="184" t="s">
        <v>13</v>
      </c>
      <c r="E14" s="174">
        <v>1</v>
      </c>
      <c r="F14" s="175">
        <v>862.09</v>
      </c>
      <c r="G14" s="176">
        <f t="shared" si="0"/>
        <v>862.09</v>
      </c>
      <c r="I14" s="355"/>
    </row>
    <row r="15" spans="1:9" ht="24">
      <c r="A15" s="182" t="s">
        <v>2134</v>
      </c>
      <c r="B15" s="172" t="s">
        <v>304</v>
      </c>
      <c r="C15" s="173" t="s">
        <v>969</v>
      </c>
      <c r="D15" s="184" t="s">
        <v>13</v>
      </c>
      <c r="E15" s="174">
        <v>5</v>
      </c>
      <c r="F15" s="175">
        <f>'[2]Orçamento Sintético'!I383</f>
        <v>720</v>
      </c>
      <c r="G15" s="176">
        <f t="shared" si="0"/>
        <v>3600</v>
      </c>
      <c r="I15" s="355"/>
    </row>
    <row r="16" spans="1:9" ht="24">
      <c r="A16" s="182" t="s">
        <v>2135</v>
      </c>
      <c r="B16" s="172" t="s">
        <v>304</v>
      </c>
      <c r="C16" s="173" t="s">
        <v>970</v>
      </c>
      <c r="D16" s="184" t="s">
        <v>13</v>
      </c>
      <c r="E16" s="174">
        <v>14</v>
      </c>
      <c r="F16" s="175">
        <f>'[2]Orçamento Sintético'!I384</f>
        <v>690</v>
      </c>
      <c r="G16" s="176">
        <f t="shared" si="0"/>
        <v>9660</v>
      </c>
      <c r="I16" s="355"/>
    </row>
    <row r="17" spans="1:9" ht="24">
      <c r="A17" s="182" t="s">
        <v>2136</v>
      </c>
      <c r="B17" s="172" t="s">
        <v>304</v>
      </c>
      <c r="C17" s="173" t="s">
        <v>971</v>
      </c>
      <c r="D17" s="184" t="s">
        <v>13</v>
      </c>
      <c r="E17" s="174">
        <v>16</v>
      </c>
      <c r="F17" s="175">
        <f>'[2]Orçamento Sintético'!I385</f>
        <v>580</v>
      </c>
      <c r="G17" s="176">
        <f t="shared" si="0"/>
        <v>9280</v>
      </c>
      <c r="I17" s="355"/>
    </row>
    <row r="18" spans="1:9" ht="24">
      <c r="A18" s="182" t="s">
        <v>2137</v>
      </c>
      <c r="B18" s="172" t="s">
        <v>304</v>
      </c>
      <c r="C18" s="173" t="s">
        <v>972</v>
      </c>
      <c r="D18" s="184" t="s">
        <v>13</v>
      </c>
      <c r="E18" s="174">
        <v>10</v>
      </c>
      <c r="F18" s="175">
        <f>'[2]Orçamento Sintético'!I386</f>
        <v>490</v>
      </c>
      <c r="G18" s="176">
        <f t="shared" si="0"/>
        <v>4900</v>
      </c>
      <c r="I18" s="355"/>
    </row>
    <row r="19" spans="1:9" ht="24">
      <c r="A19" s="182" t="s">
        <v>2138</v>
      </c>
      <c r="B19" s="172" t="s">
        <v>304</v>
      </c>
      <c r="C19" s="173" t="s">
        <v>973</v>
      </c>
      <c r="D19" s="184" t="s">
        <v>13</v>
      </c>
      <c r="E19" s="174">
        <v>4</v>
      </c>
      <c r="F19" s="175">
        <f>'[2]Orçamento Sintético'!I387</f>
        <v>650</v>
      </c>
      <c r="G19" s="176">
        <f t="shared" si="0"/>
        <v>2600</v>
      </c>
      <c r="I19" s="355"/>
    </row>
    <row r="20" spans="1:9" ht="24">
      <c r="A20" s="182" t="s">
        <v>2139</v>
      </c>
      <c r="B20" s="172" t="s">
        <v>304</v>
      </c>
      <c r="C20" s="173" t="s">
        <v>974</v>
      </c>
      <c r="D20" s="184" t="s">
        <v>13</v>
      </c>
      <c r="E20" s="174">
        <v>2</v>
      </c>
      <c r="F20" s="175">
        <v>5200</v>
      </c>
      <c r="G20" s="176">
        <f t="shared" si="0"/>
        <v>10400</v>
      </c>
      <c r="I20" s="355"/>
    </row>
    <row r="21" spans="1:9" ht="24">
      <c r="A21" s="182" t="s">
        <v>2140</v>
      </c>
      <c r="B21" s="172" t="s">
        <v>304</v>
      </c>
      <c r="C21" s="173" t="s">
        <v>975</v>
      </c>
      <c r="D21" s="184" t="s">
        <v>13</v>
      </c>
      <c r="E21" s="174">
        <v>2</v>
      </c>
      <c r="F21" s="175">
        <v>5700</v>
      </c>
      <c r="G21" s="176">
        <f t="shared" si="0"/>
        <v>11400</v>
      </c>
      <c r="I21" s="355"/>
    </row>
    <row r="22" spans="1:9">
      <c r="A22" s="182" t="s">
        <v>2141</v>
      </c>
      <c r="B22" s="172" t="s">
        <v>304</v>
      </c>
      <c r="C22" s="173" t="s">
        <v>976</v>
      </c>
      <c r="D22" s="184" t="s">
        <v>13</v>
      </c>
      <c r="E22" s="174">
        <v>4</v>
      </c>
      <c r="F22" s="175">
        <v>1800</v>
      </c>
      <c r="G22" s="176">
        <f t="shared" si="0"/>
        <v>7200</v>
      </c>
      <c r="I22" s="355"/>
    </row>
    <row r="23" spans="1:9">
      <c r="A23" s="182" t="s">
        <v>2142</v>
      </c>
      <c r="B23" s="172" t="s">
        <v>304</v>
      </c>
      <c r="C23" s="173" t="s">
        <v>977</v>
      </c>
      <c r="D23" s="184" t="s">
        <v>13</v>
      </c>
      <c r="E23" s="174">
        <v>4</v>
      </c>
      <c r="F23" s="175">
        <v>2400</v>
      </c>
      <c r="G23" s="176">
        <f t="shared" si="0"/>
        <v>9600</v>
      </c>
      <c r="I23" s="355"/>
    </row>
    <row r="24" spans="1:9">
      <c r="A24" s="182" t="s">
        <v>2143</v>
      </c>
      <c r="B24" s="172" t="s">
        <v>304</v>
      </c>
      <c r="C24" s="173" t="s">
        <v>978</v>
      </c>
      <c r="D24" s="184" t="s">
        <v>13</v>
      </c>
      <c r="E24" s="174">
        <v>4</v>
      </c>
      <c r="F24" s="175">
        <v>2500</v>
      </c>
      <c r="G24" s="176">
        <f t="shared" si="0"/>
        <v>10000</v>
      </c>
      <c r="I24" s="355"/>
    </row>
    <row r="25" spans="1:9">
      <c r="A25" s="182" t="s">
        <v>2144</v>
      </c>
      <c r="B25" s="172" t="s">
        <v>304</v>
      </c>
      <c r="C25" s="173" t="s">
        <v>979</v>
      </c>
      <c r="D25" s="184" t="s">
        <v>13</v>
      </c>
      <c r="E25" s="174">
        <v>4</v>
      </c>
      <c r="F25" s="175">
        <v>2100</v>
      </c>
      <c r="G25" s="176">
        <f t="shared" si="0"/>
        <v>8400</v>
      </c>
      <c r="I25" s="355"/>
    </row>
    <row r="26" spans="1:9" ht="24">
      <c r="A26" s="182" t="s">
        <v>2145</v>
      </c>
      <c r="B26" s="172" t="s">
        <v>304</v>
      </c>
      <c r="C26" s="173" t="s">
        <v>980</v>
      </c>
      <c r="D26" s="184" t="s">
        <v>13</v>
      </c>
      <c r="E26" s="174">
        <v>9</v>
      </c>
      <c r="F26" s="175">
        <f>'[2]Orçamento Sintético'!I394</f>
        <v>800</v>
      </c>
      <c r="G26" s="176">
        <f t="shared" si="0"/>
        <v>7200</v>
      </c>
      <c r="I26" s="355"/>
    </row>
    <row r="27" spans="1:9" ht="24">
      <c r="A27" s="182" t="s">
        <v>2146</v>
      </c>
      <c r="B27" s="172" t="s">
        <v>304</v>
      </c>
      <c r="C27" s="173" t="s">
        <v>981</v>
      </c>
      <c r="D27" s="184" t="s">
        <v>13</v>
      </c>
      <c r="E27" s="174">
        <v>3</v>
      </c>
      <c r="F27" s="175">
        <f>'[2]Orçamento Sintético'!I395</f>
        <v>700</v>
      </c>
      <c r="G27" s="176">
        <f t="shared" si="0"/>
        <v>2100</v>
      </c>
      <c r="I27" s="355"/>
    </row>
    <row r="28" spans="1:9" ht="24">
      <c r="A28" s="182" t="s">
        <v>2147</v>
      </c>
      <c r="B28" s="172" t="s">
        <v>304</v>
      </c>
      <c r="C28" s="173" t="s">
        <v>982</v>
      </c>
      <c r="D28" s="184" t="s">
        <v>13</v>
      </c>
      <c r="E28" s="174">
        <v>5</v>
      </c>
      <c r="F28" s="175">
        <f>'[2]Orçamento Sintético'!I396</f>
        <v>650</v>
      </c>
      <c r="G28" s="176">
        <f t="shared" si="0"/>
        <v>3250</v>
      </c>
      <c r="I28" s="355"/>
    </row>
    <row r="29" spans="1:9" ht="24">
      <c r="A29" s="182" t="s">
        <v>2148</v>
      </c>
      <c r="B29" s="172" t="s">
        <v>304</v>
      </c>
      <c r="C29" s="173" t="s">
        <v>983</v>
      </c>
      <c r="D29" s="184" t="s">
        <v>13</v>
      </c>
      <c r="E29" s="174">
        <v>6</v>
      </c>
      <c r="F29" s="175">
        <f>'[2]Orçamento Sintético'!I397</f>
        <v>450</v>
      </c>
      <c r="G29" s="176">
        <f t="shared" si="0"/>
        <v>2700</v>
      </c>
      <c r="I29" s="355"/>
    </row>
    <row r="30" spans="1:9" ht="24">
      <c r="A30" s="182" t="s">
        <v>2149</v>
      </c>
      <c r="B30" s="172" t="s">
        <v>304</v>
      </c>
      <c r="C30" s="173" t="s">
        <v>984</v>
      </c>
      <c r="D30" s="184" t="s">
        <v>13</v>
      </c>
      <c r="E30" s="174">
        <v>15</v>
      </c>
      <c r="F30" s="175">
        <f>'[2]Orçamento Sintético'!I398</f>
        <v>430</v>
      </c>
      <c r="G30" s="176">
        <f t="shared" si="0"/>
        <v>6450</v>
      </c>
      <c r="I30" s="355"/>
    </row>
    <row r="31" spans="1:9" ht="24">
      <c r="A31" s="182" t="s">
        <v>2150</v>
      </c>
      <c r="B31" s="172" t="s">
        <v>304</v>
      </c>
      <c r="C31" s="173" t="s">
        <v>985</v>
      </c>
      <c r="D31" s="184" t="s">
        <v>13</v>
      </c>
      <c r="E31" s="174">
        <v>4</v>
      </c>
      <c r="F31" s="175">
        <f>'[2]Orçamento Sintético'!I399</f>
        <v>420</v>
      </c>
      <c r="G31" s="176">
        <f t="shared" si="0"/>
        <v>1680</v>
      </c>
      <c r="I31" s="355"/>
    </row>
    <row r="32" spans="1:9">
      <c r="A32" s="182" t="s">
        <v>2151</v>
      </c>
      <c r="B32" s="172" t="s">
        <v>304</v>
      </c>
      <c r="C32" s="173" t="s">
        <v>986</v>
      </c>
      <c r="D32" s="184" t="s">
        <v>13</v>
      </c>
      <c r="E32" s="174">
        <v>2</v>
      </c>
      <c r="F32" s="175">
        <v>483.74271360000012</v>
      </c>
      <c r="G32" s="176">
        <f t="shared" si="0"/>
        <v>967.49</v>
      </c>
      <c r="I32" s="355"/>
    </row>
    <row r="33" spans="1:9">
      <c r="A33" s="182" t="s">
        <v>2152</v>
      </c>
      <c r="B33" s="172" t="s">
        <v>304</v>
      </c>
      <c r="C33" s="173" t="s">
        <v>987</v>
      </c>
      <c r="D33" s="184" t="s">
        <v>13</v>
      </c>
      <c r="E33" s="174">
        <v>8</v>
      </c>
      <c r="F33" s="175">
        <v>405.91031040000007</v>
      </c>
      <c r="G33" s="176">
        <f t="shared" si="0"/>
        <v>3247.28</v>
      </c>
      <c r="I33" s="355"/>
    </row>
    <row r="34" spans="1:9">
      <c r="A34" s="182" t="s">
        <v>2153</v>
      </c>
      <c r="B34" s="172" t="s">
        <v>304</v>
      </c>
      <c r="C34" s="173" t="s">
        <v>988</v>
      </c>
      <c r="D34" s="184" t="s">
        <v>13</v>
      </c>
      <c r="E34" s="174">
        <v>23</v>
      </c>
      <c r="F34" s="175">
        <v>202.67038080000003</v>
      </c>
      <c r="G34" s="176">
        <f t="shared" si="0"/>
        <v>4661.42</v>
      </c>
      <c r="I34" s="355"/>
    </row>
    <row r="35" spans="1:9">
      <c r="A35" s="182" t="s">
        <v>2154</v>
      </c>
      <c r="B35" s="172" t="s">
        <v>304</v>
      </c>
      <c r="C35" s="173" t="s">
        <v>989</v>
      </c>
      <c r="D35" s="184" t="s">
        <v>13</v>
      </c>
      <c r="E35" s="174">
        <v>3</v>
      </c>
      <c r="F35" s="175">
        <v>179.53246080000002</v>
      </c>
      <c r="G35" s="176">
        <f t="shared" si="0"/>
        <v>538.6</v>
      </c>
      <c r="I35" s="355"/>
    </row>
    <row r="36" spans="1:9">
      <c r="A36" s="182" t="s">
        <v>2155</v>
      </c>
      <c r="B36" s="172" t="s">
        <v>304</v>
      </c>
      <c r="C36" s="173" t="s">
        <v>990</v>
      </c>
      <c r="D36" s="184" t="s">
        <v>15</v>
      </c>
      <c r="E36" s="174">
        <v>1050</v>
      </c>
      <c r="F36" s="175">
        <f>'[2]Orçamento Sintético'!I404</f>
        <v>18</v>
      </c>
      <c r="G36" s="176">
        <f t="shared" si="0"/>
        <v>18900</v>
      </c>
      <c r="I36" s="355"/>
    </row>
    <row r="37" spans="1:9">
      <c r="A37" s="182" t="s">
        <v>2156</v>
      </c>
      <c r="B37" s="172" t="s">
        <v>304</v>
      </c>
      <c r="C37" s="173" t="s">
        <v>991</v>
      </c>
      <c r="D37" s="184" t="s">
        <v>15</v>
      </c>
      <c r="E37" s="174">
        <v>4860</v>
      </c>
      <c r="F37" s="175">
        <f>'[2]Orçamento Sintético'!I405</f>
        <v>18</v>
      </c>
      <c r="G37" s="176">
        <f t="shared" si="0"/>
        <v>87480</v>
      </c>
      <c r="I37" s="355"/>
    </row>
    <row r="38" spans="1:9">
      <c r="A38" s="182" t="s">
        <v>2157</v>
      </c>
      <c r="B38" s="172" t="s">
        <v>304</v>
      </c>
      <c r="C38" s="173" t="s">
        <v>992</v>
      </c>
      <c r="D38" s="184" t="s">
        <v>15</v>
      </c>
      <c r="E38" s="174">
        <v>2150</v>
      </c>
      <c r="F38" s="175">
        <f>'[2]Orçamento Sintético'!I406</f>
        <v>18</v>
      </c>
      <c r="G38" s="176">
        <f t="shared" si="0"/>
        <v>38700</v>
      </c>
      <c r="I38" s="355"/>
    </row>
    <row r="39" spans="1:9">
      <c r="A39" s="182" t="s">
        <v>2158</v>
      </c>
      <c r="B39" s="172" t="s">
        <v>304</v>
      </c>
      <c r="C39" s="173" t="s">
        <v>993</v>
      </c>
      <c r="D39" s="184" t="s">
        <v>15</v>
      </c>
      <c r="E39" s="174">
        <v>1750</v>
      </c>
      <c r="F39" s="175">
        <f>'[2]Orçamento Sintético'!I407</f>
        <v>18</v>
      </c>
      <c r="G39" s="176">
        <f t="shared" si="0"/>
        <v>31500</v>
      </c>
      <c r="I39" s="355"/>
    </row>
    <row r="40" spans="1:9">
      <c r="A40" s="182" t="s">
        <v>2159</v>
      </c>
      <c r="B40" s="172" t="s">
        <v>304</v>
      </c>
      <c r="C40" s="173" t="s">
        <v>994</v>
      </c>
      <c r="D40" s="184" t="s">
        <v>55</v>
      </c>
      <c r="E40" s="174">
        <v>980</v>
      </c>
      <c r="F40" s="175">
        <f>'[2]Orçamento Sintético'!I408</f>
        <v>23</v>
      </c>
      <c r="G40" s="176">
        <f t="shared" si="0"/>
        <v>22540</v>
      </c>
      <c r="I40" s="355"/>
    </row>
    <row r="41" spans="1:9">
      <c r="A41" s="182" t="s">
        <v>2160</v>
      </c>
      <c r="B41" s="172" t="s">
        <v>304</v>
      </c>
      <c r="C41" s="173" t="s">
        <v>995</v>
      </c>
      <c r="D41" s="184" t="s">
        <v>21</v>
      </c>
      <c r="E41" s="174">
        <v>52</v>
      </c>
      <c r="F41" s="175">
        <f>'[2]Orçamento Sintético'!I409</f>
        <v>32</v>
      </c>
      <c r="G41" s="176">
        <f t="shared" si="0"/>
        <v>1664</v>
      </c>
      <c r="I41" s="355"/>
    </row>
    <row r="42" spans="1:9">
      <c r="A42" s="182" t="s">
        <v>2161</v>
      </c>
      <c r="B42" s="172" t="s">
        <v>304</v>
      </c>
      <c r="C42" s="173" t="s">
        <v>996</v>
      </c>
      <c r="D42" s="184" t="s">
        <v>997</v>
      </c>
      <c r="E42" s="174">
        <v>15</v>
      </c>
      <c r="F42" s="175">
        <f>'[2]Orçamento Sintético'!I410</f>
        <v>250</v>
      </c>
      <c r="G42" s="176">
        <f t="shared" si="0"/>
        <v>3750</v>
      </c>
      <c r="I42" s="355"/>
    </row>
    <row r="43" spans="1:9">
      <c r="A43" s="182" t="s">
        <v>2162</v>
      </c>
      <c r="B43" s="172" t="s">
        <v>304</v>
      </c>
      <c r="C43" s="173" t="s">
        <v>998</v>
      </c>
      <c r="D43" s="184" t="s">
        <v>997</v>
      </c>
      <c r="E43" s="174">
        <v>28</v>
      </c>
      <c r="F43" s="175">
        <f>'[2]Orçamento Sintético'!I411</f>
        <v>340</v>
      </c>
      <c r="G43" s="176">
        <f t="shared" si="0"/>
        <v>9520</v>
      </c>
      <c r="I43" s="355"/>
    </row>
    <row r="44" spans="1:9">
      <c r="A44" s="182" t="s">
        <v>2163</v>
      </c>
      <c r="B44" s="172" t="s">
        <v>304</v>
      </c>
      <c r="C44" s="173" t="s">
        <v>999</v>
      </c>
      <c r="D44" s="184" t="s">
        <v>21</v>
      </c>
      <c r="E44" s="174">
        <v>38</v>
      </c>
      <c r="F44" s="175">
        <f>'[2]Orçamento Sintético'!I412</f>
        <v>70</v>
      </c>
      <c r="G44" s="176">
        <f t="shared" si="0"/>
        <v>2660</v>
      </c>
      <c r="I44" s="355"/>
    </row>
    <row r="45" spans="1:9">
      <c r="A45" s="182" t="s">
        <v>2164</v>
      </c>
      <c r="B45" s="172" t="s">
        <v>304</v>
      </c>
      <c r="C45" s="173" t="s">
        <v>1000</v>
      </c>
      <c r="D45" s="184" t="s">
        <v>21</v>
      </c>
      <c r="E45" s="174">
        <v>52</v>
      </c>
      <c r="F45" s="175">
        <f>'[2]Orçamento Sintético'!I413</f>
        <v>65</v>
      </c>
      <c r="G45" s="176">
        <f t="shared" si="0"/>
        <v>3380</v>
      </c>
      <c r="I45" s="355"/>
    </row>
    <row r="46" spans="1:9">
      <c r="A46" s="182" t="s">
        <v>2165</v>
      </c>
      <c r="B46" s="172" t="s">
        <v>304</v>
      </c>
      <c r="C46" s="173" t="s">
        <v>1001</v>
      </c>
      <c r="D46" s="184" t="s">
        <v>21</v>
      </c>
      <c r="E46" s="174">
        <v>68</v>
      </c>
      <c r="F46" s="175">
        <f>'[2]Orçamento Sintético'!I414</f>
        <v>62</v>
      </c>
      <c r="G46" s="176">
        <f t="shared" si="0"/>
        <v>4216</v>
      </c>
      <c r="I46" s="355"/>
    </row>
    <row r="47" spans="1:9">
      <c r="A47" s="182" t="s">
        <v>2166</v>
      </c>
      <c r="B47" s="172" t="s">
        <v>304</v>
      </c>
      <c r="C47" s="173" t="s">
        <v>1002</v>
      </c>
      <c r="D47" s="184" t="s">
        <v>21</v>
      </c>
      <c r="E47" s="174">
        <v>22</v>
      </c>
      <c r="F47" s="175">
        <f>'[2]Orçamento Sintético'!I415</f>
        <v>60</v>
      </c>
      <c r="G47" s="176">
        <f t="shared" si="0"/>
        <v>1320</v>
      </c>
      <c r="I47" s="355"/>
    </row>
    <row r="48" spans="1:9">
      <c r="A48" s="182" t="s">
        <v>2167</v>
      </c>
      <c r="B48" s="172" t="s">
        <v>304</v>
      </c>
      <c r="C48" s="173" t="s">
        <v>1003</v>
      </c>
      <c r="D48" s="184" t="s">
        <v>21</v>
      </c>
      <c r="E48" s="174">
        <v>145</v>
      </c>
      <c r="F48" s="175">
        <v>58</v>
      </c>
      <c r="G48" s="176">
        <f t="shared" si="0"/>
        <v>8410</v>
      </c>
      <c r="I48" s="355"/>
    </row>
    <row r="49" spans="1:9">
      <c r="A49" s="182" t="s">
        <v>2168</v>
      </c>
      <c r="B49" s="172" t="s">
        <v>304</v>
      </c>
      <c r="C49" s="173" t="s">
        <v>1004</v>
      </c>
      <c r="D49" s="184" t="s">
        <v>21</v>
      </c>
      <c r="E49" s="174">
        <v>62</v>
      </c>
      <c r="F49" s="175">
        <f>'[2]Orçamento Sintético'!I417</f>
        <v>55</v>
      </c>
      <c r="G49" s="176">
        <f t="shared" si="0"/>
        <v>3410</v>
      </c>
      <c r="I49" s="355"/>
    </row>
    <row r="50" spans="1:9">
      <c r="A50" s="182" t="s">
        <v>2169</v>
      </c>
      <c r="B50" s="172" t="s">
        <v>304</v>
      </c>
      <c r="C50" s="173" t="s">
        <v>1005</v>
      </c>
      <c r="D50" s="184" t="s">
        <v>21</v>
      </c>
      <c r="E50" s="174">
        <v>32</v>
      </c>
      <c r="F50" s="175">
        <f>'[2]Orçamento Sintético'!I418</f>
        <v>54</v>
      </c>
      <c r="G50" s="176">
        <f t="shared" si="0"/>
        <v>1728</v>
      </c>
      <c r="I50" s="355"/>
    </row>
    <row r="51" spans="1:9">
      <c r="A51" s="182" t="s">
        <v>2170</v>
      </c>
      <c r="B51" s="172" t="s">
        <v>304</v>
      </c>
      <c r="C51" s="173" t="s">
        <v>1006</v>
      </c>
      <c r="D51" s="184" t="s">
        <v>21</v>
      </c>
      <c r="E51" s="174">
        <v>96</v>
      </c>
      <c r="F51" s="175">
        <f>'[2]Orçamento Sintético'!I419</f>
        <v>49</v>
      </c>
      <c r="G51" s="176">
        <f t="shared" si="0"/>
        <v>4704</v>
      </c>
      <c r="I51" s="355"/>
    </row>
    <row r="52" spans="1:9">
      <c r="A52" s="182" t="s">
        <v>2171</v>
      </c>
      <c r="B52" s="172" t="s">
        <v>304</v>
      </c>
      <c r="C52" s="173" t="s">
        <v>1007</v>
      </c>
      <c r="D52" s="184" t="s">
        <v>13</v>
      </c>
      <c r="E52" s="174">
        <v>46</v>
      </c>
      <c r="F52" s="175">
        <f>'[2]Orçamento Sintético'!I420</f>
        <v>35</v>
      </c>
      <c r="G52" s="176">
        <f t="shared" ref="G52:G115" si="1">ROUND(E52*F52,2)</f>
        <v>1610</v>
      </c>
      <c r="I52" s="355"/>
    </row>
    <row r="53" spans="1:9">
      <c r="A53" s="182" t="s">
        <v>2172</v>
      </c>
      <c r="B53" s="172" t="s">
        <v>304</v>
      </c>
      <c r="C53" s="173" t="s">
        <v>1008</v>
      </c>
      <c r="D53" s="184" t="s">
        <v>21</v>
      </c>
      <c r="E53" s="174">
        <v>38</v>
      </c>
      <c r="F53" s="175">
        <f>'[2]Orçamento Sintético'!I421</f>
        <v>150</v>
      </c>
      <c r="G53" s="176">
        <f t="shared" si="1"/>
        <v>5700</v>
      </c>
      <c r="I53" s="355"/>
    </row>
    <row r="54" spans="1:9" ht="24">
      <c r="A54" s="182" t="s">
        <v>2173</v>
      </c>
      <c r="B54" s="172" t="s">
        <v>304</v>
      </c>
      <c r="C54" s="173" t="s">
        <v>1009</v>
      </c>
      <c r="D54" s="184" t="s">
        <v>21</v>
      </c>
      <c r="E54" s="174">
        <v>52</v>
      </c>
      <c r="F54" s="175">
        <f>'[2]Orçamento Sintético'!I422</f>
        <v>140</v>
      </c>
      <c r="G54" s="176">
        <f t="shared" si="1"/>
        <v>7280</v>
      </c>
      <c r="I54" s="355"/>
    </row>
    <row r="55" spans="1:9">
      <c r="A55" s="182" t="s">
        <v>2174</v>
      </c>
      <c r="B55" s="172" t="s">
        <v>304</v>
      </c>
      <c r="C55" s="173" t="s">
        <v>1010</v>
      </c>
      <c r="D55" s="184" t="s">
        <v>21</v>
      </c>
      <c r="E55" s="174">
        <v>68</v>
      </c>
      <c r="F55" s="175">
        <f>'[2]Orçamento Sintético'!I423</f>
        <v>130</v>
      </c>
      <c r="G55" s="176">
        <f t="shared" si="1"/>
        <v>8840</v>
      </c>
      <c r="I55" s="355"/>
    </row>
    <row r="56" spans="1:9" ht="24">
      <c r="A56" s="182" t="s">
        <v>2175</v>
      </c>
      <c r="B56" s="172" t="s">
        <v>304</v>
      </c>
      <c r="C56" s="173" t="s">
        <v>1011</v>
      </c>
      <c r="D56" s="184" t="s">
        <v>21</v>
      </c>
      <c r="E56" s="174">
        <v>22</v>
      </c>
      <c r="F56" s="175">
        <f>'[2]Orçamento Sintético'!I424</f>
        <v>125</v>
      </c>
      <c r="G56" s="176">
        <f t="shared" si="1"/>
        <v>2750</v>
      </c>
      <c r="I56" s="355"/>
    </row>
    <row r="57" spans="1:9">
      <c r="A57" s="182" t="s">
        <v>2176</v>
      </c>
      <c r="B57" s="172" t="s">
        <v>304</v>
      </c>
      <c r="C57" s="173" t="s">
        <v>1012</v>
      </c>
      <c r="D57" s="184" t="s">
        <v>21</v>
      </c>
      <c r="E57" s="174">
        <v>124</v>
      </c>
      <c r="F57" s="175">
        <f>'[2]Orçamento Sintético'!I425</f>
        <v>124</v>
      </c>
      <c r="G57" s="176">
        <f t="shared" si="1"/>
        <v>15376</v>
      </c>
      <c r="I57" s="355"/>
    </row>
    <row r="58" spans="1:9" ht="24">
      <c r="A58" s="182" t="s">
        <v>2177</v>
      </c>
      <c r="B58" s="172" t="s">
        <v>304</v>
      </c>
      <c r="C58" s="173" t="s">
        <v>1013</v>
      </c>
      <c r="D58" s="184" t="s">
        <v>21</v>
      </c>
      <c r="E58" s="174">
        <v>85</v>
      </c>
      <c r="F58" s="175">
        <f>'[2]Orçamento Sintético'!I426</f>
        <v>118</v>
      </c>
      <c r="G58" s="176">
        <f t="shared" si="1"/>
        <v>10030</v>
      </c>
      <c r="I58" s="355"/>
    </row>
    <row r="59" spans="1:9" ht="24">
      <c r="A59" s="182" t="s">
        <v>2178</v>
      </c>
      <c r="B59" s="172" t="s">
        <v>304</v>
      </c>
      <c r="C59" s="173" t="s">
        <v>1014</v>
      </c>
      <c r="D59" s="184" t="s">
        <v>21</v>
      </c>
      <c r="E59" s="174">
        <v>32</v>
      </c>
      <c r="F59" s="175">
        <f>'[2]Orçamento Sintético'!I427</f>
        <v>115</v>
      </c>
      <c r="G59" s="176">
        <f t="shared" si="1"/>
        <v>3680</v>
      </c>
      <c r="I59" s="355"/>
    </row>
    <row r="60" spans="1:9">
      <c r="A60" s="182" t="s">
        <v>2179</v>
      </c>
      <c r="B60" s="172" t="s">
        <v>304</v>
      </c>
      <c r="C60" s="173" t="s">
        <v>1015</v>
      </c>
      <c r="D60" s="184" t="s">
        <v>21</v>
      </c>
      <c r="E60" s="174">
        <v>96</v>
      </c>
      <c r="F60" s="175">
        <f>'[2]Orçamento Sintético'!I428</f>
        <v>98</v>
      </c>
      <c r="G60" s="176">
        <f t="shared" si="1"/>
        <v>9408</v>
      </c>
      <c r="I60" s="355"/>
    </row>
    <row r="61" spans="1:9">
      <c r="A61" s="182" t="s">
        <v>2180</v>
      </c>
      <c r="B61" s="172" t="s">
        <v>304</v>
      </c>
      <c r="C61" s="173" t="s">
        <v>1016</v>
      </c>
      <c r="D61" s="184" t="s">
        <v>21</v>
      </c>
      <c r="E61" s="174">
        <v>46</v>
      </c>
      <c r="F61" s="175">
        <f>'[2]Orçamento Sintético'!I429</f>
        <v>60</v>
      </c>
      <c r="G61" s="176">
        <f t="shared" si="1"/>
        <v>2760</v>
      </c>
      <c r="I61" s="355"/>
    </row>
    <row r="62" spans="1:9" ht="24">
      <c r="A62" s="182" t="s">
        <v>2181</v>
      </c>
      <c r="B62" s="172" t="s">
        <v>304</v>
      </c>
      <c r="C62" s="173" t="s">
        <v>1017</v>
      </c>
      <c r="D62" s="184" t="s">
        <v>997</v>
      </c>
      <c r="E62" s="174">
        <v>14</v>
      </c>
      <c r="F62" s="175">
        <f>'[2]Orçamento Sintético'!I430</f>
        <v>650</v>
      </c>
      <c r="G62" s="176">
        <f t="shared" si="1"/>
        <v>9100</v>
      </c>
      <c r="I62" s="355"/>
    </row>
    <row r="63" spans="1:9" ht="24">
      <c r="A63" s="182" t="s">
        <v>2182</v>
      </c>
      <c r="B63" s="172" t="s">
        <v>304</v>
      </c>
      <c r="C63" s="173" t="s">
        <v>1018</v>
      </c>
      <c r="D63" s="184" t="s">
        <v>997</v>
      </c>
      <c r="E63" s="174">
        <v>6</v>
      </c>
      <c r="F63" s="175">
        <f>'[2]Orçamento Sintético'!I431</f>
        <v>520</v>
      </c>
      <c r="G63" s="176">
        <f t="shared" si="1"/>
        <v>3120</v>
      </c>
      <c r="I63" s="355"/>
    </row>
    <row r="64" spans="1:9" ht="24">
      <c r="A64" s="182" t="s">
        <v>2183</v>
      </c>
      <c r="B64" s="172" t="s">
        <v>304</v>
      </c>
      <c r="C64" s="173" t="s">
        <v>1019</v>
      </c>
      <c r="D64" s="184" t="s">
        <v>997</v>
      </c>
      <c r="E64" s="174">
        <v>8</v>
      </c>
      <c r="F64" s="175">
        <f>'[2]Orçamento Sintético'!I432</f>
        <v>450</v>
      </c>
      <c r="G64" s="176">
        <f t="shared" si="1"/>
        <v>3600</v>
      </c>
      <c r="I64" s="355"/>
    </row>
    <row r="65" spans="1:9" ht="24">
      <c r="A65" s="182" t="s">
        <v>2184</v>
      </c>
      <c r="B65" s="172" t="s">
        <v>304</v>
      </c>
      <c r="C65" s="173" t="s">
        <v>1020</v>
      </c>
      <c r="D65" s="184" t="s">
        <v>997</v>
      </c>
      <c r="E65" s="174">
        <v>2</v>
      </c>
      <c r="F65" s="175">
        <f>'[2]Orçamento Sintético'!I433</f>
        <v>320</v>
      </c>
      <c r="G65" s="176">
        <f t="shared" si="1"/>
        <v>640</v>
      </c>
      <c r="I65" s="355"/>
    </row>
    <row r="66" spans="1:9">
      <c r="A66" s="182" t="s">
        <v>2185</v>
      </c>
      <c r="B66" s="172" t="s">
        <v>304</v>
      </c>
      <c r="C66" s="173" t="s">
        <v>1021</v>
      </c>
      <c r="D66" s="184" t="s">
        <v>997</v>
      </c>
      <c r="E66" s="174">
        <v>8</v>
      </c>
      <c r="F66" s="175">
        <f>'[2]Orçamento Sintético'!I434</f>
        <v>260</v>
      </c>
      <c r="G66" s="176">
        <f t="shared" si="1"/>
        <v>2080</v>
      </c>
      <c r="I66" s="355"/>
    </row>
    <row r="67" spans="1:9">
      <c r="A67" s="182" t="s">
        <v>2186</v>
      </c>
      <c r="B67" s="172" t="s">
        <v>304</v>
      </c>
      <c r="C67" s="173" t="s">
        <v>1022</v>
      </c>
      <c r="D67" s="184" t="s">
        <v>997</v>
      </c>
      <c r="E67" s="174">
        <v>6</v>
      </c>
      <c r="F67" s="175">
        <f>'[2]Orçamento Sintético'!I435</f>
        <v>190</v>
      </c>
      <c r="G67" s="176">
        <f t="shared" si="1"/>
        <v>1140</v>
      </c>
      <c r="I67" s="355"/>
    </row>
    <row r="68" spans="1:9">
      <c r="A68" s="182" t="s">
        <v>2187</v>
      </c>
      <c r="B68" s="172" t="s">
        <v>304</v>
      </c>
      <c r="C68" s="173" t="s">
        <v>1023</v>
      </c>
      <c r="D68" s="184" t="s">
        <v>997</v>
      </c>
      <c r="E68" s="174">
        <v>2</v>
      </c>
      <c r="F68" s="175">
        <f>'[2]Orçamento Sintético'!I436</f>
        <v>150</v>
      </c>
      <c r="G68" s="176">
        <f t="shared" si="1"/>
        <v>300</v>
      </c>
      <c r="I68" s="355"/>
    </row>
    <row r="69" spans="1:9">
      <c r="A69" s="182" t="s">
        <v>2188</v>
      </c>
      <c r="B69" s="172" t="s">
        <v>304</v>
      </c>
      <c r="C69" s="173" t="s">
        <v>1024</v>
      </c>
      <c r="D69" s="184" t="s">
        <v>997</v>
      </c>
      <c r="E69" s="174">
        <v>4</v>
      </c>
      <c r="F69" s="175">
        <f>'[2]Orçamento Sintético'!I437</f>
        <v>1200</v>
      </c>
      <c r="G69" s="176">
        <f t="shared" si="1"/>
        <v>4800</v>
      </c>
      <c r="I69" s="355"/>
    </row>
    <row r="70" spans="1:9">
      <c r="A70" s="182" t="s">
        <v>2189</v>
      </c>
      <c r="B70" s="172" t="s">
        <v>304</v>
      </c>
      <c r="C70" s="173" t="s">
        <v>1025</v>
      </c>
      <c r="D70" s="184" t="s">
        <v>997</v>
      </c>
      <c r="E70" s="174">
        <v>6</v>
      </c>
      <c r="F70" s="175">
        <f>'[2]Orçamento Sintético'!I438</f>
        <v>320</v>
      </c>
      <c r="G70" s="176">
        <f t="shared" si="1"/>
        <v>1920</v>
      </c>
      <c r="I70" s="355"/>
    </row>
    <row r="71" spans="1:9">
      <c r="A71" s="182" t="s">
        <v>2190</v>
      </c>
      <c r="B71" s="172" t="s">
        <v>304</v>
      </c>
      <c r="C71" s="173" t="s">
        <v>1026</v>
      </c>
      <c r="D71" s="184" t="s">
        <v>997</v>
      </c>
      <c r="E71" s="174">
        <v>12</v>
      </c>
      <c r="F71" s="175">
        <f>'[2]Orçamento Sintético'!I439</f>
        <v>290</v>
      </c>
      <c r="G71" s="176">
        <f t="shared" si="1"/>
        <v>3480</v>
      </c>
      <c r="I71" s="355"/>
    </row>
    <row r="72" spans="1:9">
      <c r="A72" s="182" t="s">
        <v>2191</v>
      </c>
      <c r="B72" s="172" t="s">
        <v>304</v>
      </c>
      <c r="C72" s="173" t="s">
        <v>1027</v>
      </c>
      <c r="D72" s="184" t="s">
        <v>997</v>
      </c>
      <c r="E72" s="174">
        <v>16</v>
      </c>
      <c r="F72" s="175">
        <f>'[2]Orçamento Sintético'!I440</f>
        <v>270</v>
      </c>
      <c r="G72" s="176">
        <f t="shared" si="1"/>
        <v>4320</v>
      </c>
      <c r="I72" s="355"/>
    </row>
    <row r="73" spans="1:9">
      <c r="A73" s="182" t="s">
        <v>2192</v>
      </c>
      <c r="B73" s="172" t="s">
        <v>304</v>
      </c>
      <c r="C73" s="173" t="s">
        <v>1028</v>
      </c>
      <c r="D73" s="184" t="s">
        <v>13</v>
      </c>
      <c r="E73" s="174">
        <v>6</v>
      </c>
      <c r="F73" s="175">
        <f>'[2]Orçamento Sintético'!I441</f>
        <v>220</v>
      </c>
      <c r="G73" s="176">
        <f t="shared" si="1"/>
        <v>1320</v>
      </c>
      <c r="I73" s="355"/>
    </row>
    <row r="74" spans="1:9">
      <c r="A74" s="182" t="s">
        <v>2193</v>
      </c>
      <c r="B74" s="172" t="s">
        <v>304</v>
      </c>
      <c r="C74" s="173" t="s">
        <v>1029</v>
      </c>
      <c r="D74" s="184" t="s">
        <v>13</v>
      </c>
      <c r="E74" s="174">
        <v>6</v>
      </c>
      <c r="F74" s="175">
        <f>'[2]Orçamento Sintético'!I442</f>
        <v>430</v>
      </c>
      <c r="G74" s="176">
        <f t="shared" si="1"/>
        <v>2580</v>
      </c>
      <c r="I74" s="355"/>
    </row>
    <row r="75" spans="1:9">
      <c r="A75" s="182" t="s">
        <v>2194</v>
      </c>
      <c r="B75" s="172" t="s">
        <v>304</v>
      </c>
      <c r="C75" s="173" t="s">
        <v>1030</v>
      </c>
      <c r="D75" s="184" t="s">
        <v>997</v>
      </c>
      <c r="E75" s="174">
        <v>4</v>
      </c>
      <c r="F75" s="175">
        <f>'[2]Orçamento Sintético'!I443</f>
        <v>320</v>
      </c>
      <c r="G75" s="176">
        <f t="shared" si="1"/>
        <v>1280</v>
      </c>
      <c r="I75" s="355"/>
    </row>
    <row r="76" spans="1:9" ht="24">
      <c r="A76" s="182" t="s">
        <v>2195</v>
      </c>
      <c r="B76" s="172" t="s">
        <v>304</v>
      </c>
      <c r="C76" s="173" t="s">
        <v>1031</v>
      </c>
      <c r="D76" s="184" t="s">
        <v>13</v>
      </c>
      <c r="E76" s="174">
        <v>24</v>
      </c>
      <c r="F76" s="175">
        <f>'[2]Orçamento Sintético'!I444</f>
        <v>220</v>
      </c>
      <c r="G76" s="176">
        <f t="shared" si="1"/>
        <v>5280</v>
      </c>
      <c r="I76" s="355"/>
    </row>
    <row r="77" spans="1:9" ht="24">
      <c r="A77" s="182" t="s">
        <v>2196</v>
      </c>
      <c r="B77" s="172" t="s">
        <v>304</v>
      </c>
      <c r="C77" s="173" t="s">
        <v>1032</v>
      </c>
      <c r="D77" s="184" t="s">
        <v>997</v>
      </c>
      <c r="E77" s="174">
        <v>38</v>
      </c>
      <c r="F77" s="175">
        <f>'[2]Orçamento Sintético'!I445</f>
        <v>180</v>
      </c>
      <c r="G77" s="176">
        <f t="shared" si="1"/>
        <v>6840</v>
      </c>
      <c r="I77" s="355"/>
    </row>
    <row r="78" spans="1:9" ht="24">
      <c r="A78" s="182" t="s">
        <v>2197</v>
      </c>
      <c r="B78" s="172" t="s">
        <v>304</v>
      </c>
      <c r="C78" s="173" t="s">
        <v>1033</v>
      </c>
      <c r="D78" s="184" t="s">
        <v>997</v>
      </c>
      <c r="E78" s="174">
        <v>8</v>
      </c>
      <c r="F78" s="175">
        <f>'[2]Orçamento Sintético'!I446</f>
        <v>120</v>
      </c>
      <c r="G78" s="176">
        <f t="shared" si="1"/>
        <v>960</v>
      </c>
      <c r="I78" s="355"/>
    </row>
    <row r="79" spans="1:9" ht="24">
      <c r="A79" s="182" t="s">
        <v>2198</v>
      </c>
      <c r="B79" s="172" t="s">
        <v>304</v>
      </c>
      <c r="C79" s="173" t="s">
        <v>1034</v>
      </c>
      <c r="D79" s="184" t="s">
        <v>997</v>
      </c>
      <c r="E79" s="174">
        <v>46</v>
      </c>
      <c r="F79" s="175">
        <f>'[2]Orçamento Sintético'!I447</f>
        <v>80</v>
      </c>
      <c r="G79" s="176">
        <f t="shared" si="1"/>
        <v>3680</v>
      </c>
      <c r="I79" s="355"/>
    </row>
    <row r="80" spans="1:9" ht="24">
      <c r="A80" s="182" t="s">
        <v>2199</v>
      </c>
      <c r="B80" s="172" t="s">
        <v>304</v>
      </c>
      <c r="C80" s="173" t="s">
        <v>1035</v>
      </c>
      <c r="D80" s="184" t="s">
        <v>997</v>
      </c>
      <c r="E80" s="174">
        <v>36</v>
      </c>
      <c r="F80" s="175">
        <v>52</v>
      </c>
      <c r="G80" s="176">
        <f t="shared" si="1"/>
        <v>1872</v>
      </c>
      <c r="I80" s="355"/>
    </row>
    <row r="81" spans="1:9">
      <c r="A81" s="182" t="s">
        <v>2200</v>
      </c>
      <c r="B81" s="172" t="s">
        <v>304</v>
      </c>
      <c r="C81" s="173" t="s">
        <v>1036</v>
      </c>
      <c r="D81" s="184" t="s">
        <v>997</v>
      </c>
      <c r="E81" s="174">
        <v>18</v>
      </c>
      <c r="F81" s="175">
        <f>'[2]Orçamento Sintético'!I449</f>
        <v>65</v>
      </c>
      <c r="G81" s="176">
        <f t="shared" si="1"/>
        <v>1170</v>
      </c>
      <c r="I81" s="355"/>
    </row>
    <row r="82" spans="1:9">
      <c r="A82" s="182" t="s">
        <v>2201</v>
      </c>
      <c r="B82" s="172" t="s">
        <v>304</v>
      </c>
      <c r="C82" s="173" t="s">
        <v>1037</v>
      </c>
      <c r="D82" s="184" t="s">
        <v>997</v>
      </c>
      <c r="E82" s="174">
        <v>36</v>
      </c>
      <c r="F82" s="175">
        <f>'[2]Orçamento Sintético'!I450</f>
        <v>42</v>
      </c>
      <c r="G82" s="176">
        <f t="shared" si="1"/>
        <v>1512</v>
      </c>
      <c r="I82" s="355"/>
    </row>
    <row r="83" spans="1:9">
      <c r="A83" s="182" t="s">
        <v>2202</v>
      </c>
      <c r="B83" s="172" t="s">
        <v>304</v>
      </c>
      <c r="C83" s="173" t="s">
        <v>1038</v>
      </c>
      <c r="D83" s="184" t="s">
        <v>997</v>
      </c>
      <c r="E83" s="174">
        <v>12</v>
      </c>
      <c r="F83" s="175">
        <f>'[2]Orçamento Sintético'!I451</f>
        <v>29</v>
      </c>
      <c r="G83" s="176">
        <f t="shared" si="1"/>
        <v>348</v>
      </c>
      <c r="I83" s="355"/>
    </row>
    <row r="84" spans="1:9">
      <c r="A84" s="182" t="s">
        <v>2203</v>
      </c>
      <c r="B84" s="172" t="s">
        <v>304</v>
      </c>
      <c r="C84" s="173" t="s">
        <v>1039</v>
      </c>
      <c r="D84" s="184" t="s">
        <v>997</v>
      </c>
      <c r="E84" s="174">
        <v>18</v>
      </c>
      <c r="F84" s="175">
        <f>'[2]Orçamento Sintético'!I452</f>
        <v>21</v>
      </c>
      <c r="G84" s="176">
        <f t="shared" si="1"/>
        <v>378</v>
      </c>
      <c r="I84" s="355"/>
    </row>
    <row r="85" spans="1:9">
      <c r="A85" s="182" t="s">
        <v>2204</v>
      </c>
      <c r="B85" s="172" t="s">
        <v>304</v>
      </c>
      <c r="C85" s="173" t="s">
        <v>1040</v>
      </c>
      <c r="D85" s="184" t="s">
        <v>997</v>
      </c>
      <c r="E85" s="174">
        <v>12</v>
      </c>
      <c r="F85" s="175">
        <f>'[2]Orçamento Sintético'!I453</f>
        <v>17</v>
      </c>
      <c r="G85" s="176">
        <f t="shared" si="1"/>
        <v>204</v>
      </c>
      <c r="I85" s="355"/>
    </row>
    <row r="86" spans="1:9" ht="24">
      <c r="A86" s="182" t="s">
        <v>2205</v>
      </c>
      <c r="B86" s="172" t="s">
        <v>304</v>
      </c>
      <c r="C86" s="173" t="s">
        <v>1041</v>
      </c>
      <c r="D86" s="184" t="s">
        <v>997</v>
      </c>
      <c r="E86" s="174">
        <v>8</v>
      </c>
      <c r="F86" s="175">
        <f>'[2]Orçamento Sintético'!I454</f>
        <v>290</v>
      </c>
      <c r="G86" s="176">
        <f t="shared" si="1"/>
        <v>2320</v>
      </c>
      <c r="I86" s="355"/>
    </row>
    <row r="87" spans="1:9" ht="24">
      <c r="A87" s="182" t="s">
        <v>2206</v>
      </c>
      <c r="B87" s="172" t="s">
        <v>304</v>
      </c>
      <c r="C87" s="173" t="s">
        <v>1042</v>
      </c>
      <c r="D87" s="184" t="s">
        <v>997</v>
      </c>
      <c r="E87" s="174">
        <v>6</v>
      </c>
      <c r="F87" s="175">
        <f>'[2]Orçamento Sintético'!I455</f>
        <v>270</v>
      </c>
      <c r="G87" s="176">
        <f t="shared" si="1"/>
        <v>1620</v>
      </c>
      <c r="I87" s="355"/>
    </row>
    <row r="88" spans="1:9" ht="24">
      <c r="A88" s="182" t="s">
        <v>2207</v>
      </c>
      <c r="B88" s="172" t="s">
        <v>304</v>
      </c>
      <c r="C88" s="173" t="s">
        <v>1043</v>
      </c>
      <c r="D88" s="184" t="s">
        <v>997</v>
      </c>
      <c r="E88" s="174">
        <v>4</v>
      </c>
      <c r="F88" s="175">
        <f>'[2]Orçamento Sintético'!I456</f>
        <v>190</v>
      </c>
      <c r="G88" s="176">
        <f t="shared" si="1"/>
        <v>760</v>
      </c>
      <c r="I88" s="355"/>
    </row>
    <row r="89" spans="1:9" ht="24">
      <c r="A89" s="182" t="s">
        <v>2208</v>
      </c>
      <c r="B89" s="172" t="s">
        <v>304</v>
      </c>
      <c r="C89" s="173" t="s">
        <v>1044</v>
      </c>
      <c r="D89" s="184" t="s">
        <v>997</v>
      </c>
      <c r="E89" s="174">
        <v>12</v>
      </c>
      <c r="F89" s="175">
        <f>'[2]Orçamento Sintético'!I457</f>
        <v>140</v>
      </c>
      <c r="G89" s="176">
        <f t="shared" si="1"/>
        <v>1680</v>
      </c>
      <c r="I89" s="355"/>
    </row>
    <row r="90" spans="1:9" ht="24">
      <c r="A90" s="182" t="s">
        <v>2209</v>
      </c>
      <c r="B90" s="172" t="s">
        <v>304</v>
      </c>
      <c r="C90" s="173" t="s">
        <v>1045</v>
      </c>
      <c r="D90" s="184" t="s">
        <v>997</v>
      </c>
      <c r="E90" s="174">
        <v>8</v>
      </c>
      <c r="F90" s="175">
        <f>'[2]Orçamento Sintético'!I458</f>
        <v>115</v>
      </c>
      <c r="G90" s="176">
        <f t="shared" si="1"/>
        <v>920</v>
      </c>
      <c r="I90" s="355"/>
    </row>
    <row r="91" spans="1:9">
      <c r="A91" s="182" t="s">
        <v>2210</v>
      </c>
      <c r="B91" s="172" t="s">
        <v>304</v>
      </c>
      <c r="C91" s="173" t="s">
        <v>1046</v>
      </c>
      <c r="D91" s="184" t="s">
        <v>997</v>
      </c>
      <c r="E91" s="174">
        <v>8</v>
      </c>
      <c r="F91" s="175">
        <f>'[2]Orçamento Sintético'!I459</f>
        <v>135</v>
      </c>
      <c r="G91" s="176">
        <f t="shared" si="1"/>
        <v>1080</v>
      </c>
      <c r="I91" s="355"/>
    </row>
    <row r="92" spans="1:9">
      <c r="A92" s="182" t="s">
        <v>2211</v>
      </c>
      <c r="B92" s="172" t="s">
        <v>304</v>
      </c>
      <c r="C92" s="173" t="s">
        <v>1047</v>
      </c>
      <c r="D92" s="184" t="s">
        <v>997</v>
      </c>
      <c r="E92" s="174">
        <v>16</v>
      </c>
      <c r="F92" s="175">
        <f>'[2]Orçamento Sintético'!I460</f>
        <v>115</v>
      </c>
      <c r="G92" s="176">
        <f t="shared" si="1"/>
        <v>1840</v>
      </c>
      <c r="I92" s="355"/>
    </row>
    <row r="93" spans="1:9">
      <c r="A93" s="182" t="s">
        <v>2212</v>
      </c>
      <c r="B93" s="172" t="s">
        <v>304</v>
      </c>
      <c r="C93" s="173" t="s">
        <v>1048</v>
      </c>
      <c r="D93" s="184" t="s">
        <v>997</v>
      </c>
      <c r="E93" s="174">
        <v>18</v>
      </c>
      <c r="F93" s="175">
        <f>'[2]Orçamento Sintético'!I461</f>
        <v>105</v>
      </c>
      <c r="G93" s="176">
        <f t="shared" si="1"/>
        <v>1890</v>
      </c>
      <c r="I93" s="355"/>
    </row>
    <row r="94" spans="1:9">
      <c r="A94" s="182" t="s">
        <v>2213</v>
      </c>
      <c r="B94" s="172" t="s">
        <v>304</v>
      </c>
      <c r="C94" s="173" t="s">
        <v>1049</v>
      </c>
      <c r="D94" s="184" t="s">
        <v>997</v>
      </c>
      <c r="E94" s="174">
        <v>18</v>
      </c>
      <c r="F94" s="175">
        <f>'[2]Orçamento Sintético'!I462</f>
        <v>56</v>
      </c>
      <c r="G94" s="176">
        <f t="shared" si="1"/>
        <v>1008</v>
      </c>
      <c r="I94" s="355"/>
    </row>
    <row r="95" spans="1:9">
      <c r="A95" s="182" t="s">
        <v>2214</v>
      </c>
      <c r="B95" s="172" t="s">
        <v>304</v>
      </c>
      <c r="C95" s="173" t="s">
        <v>1050</v>
      </c>
      <c r="D95" s="184" t="s">
        <v>997</v>
      </c>
      <c r="E95" s="174">
        <v>3</v>
      </c>
      <c r="F95" s="175">
        <f>'[2]Orçamento Sintético'!I463</f>
        <v>32</v>
      </c>
      <c r="G95" s="176">
        <f t="shared" si="1"/>
        <v>96</v>
      </c>
      <c r="I95" s="355"/>
    </row>
    <row r="96" spans="1:9" ht="24">
      <c r="A96" s="182" t="s">
        <v>2215</v>
      </c>
      <c r="B96" s="172" t="s">
        <v>304</v>
      </c>
      <c r="C96" s="173" t="s">
        <v>1051</v>
      </c>
      <c r="D96" s="184" t="s">
        <v>997</v>
      </c>
      <c r="E96" s="174">
        <v>4</v>
      </c>
      <c r="F96" s="175">
        <f>'[2]Orçamento Sintético'!I464</f>
        <v>120</v>
      </c>
      <c r="G96" s="176">
        <f t="shared" si="1"/>
        <v>480</v>
      </c>
      <c r="I96" s="355"/>
    </row>
    <row r="97" spans="1:9" ht="24">
      <c r="A97" s="182" t="s">
        <v>2216</v>
      </c>
      <c r="B97" s="172" t="s">
        <v>304</v>
      </c>
      <c r="C97" s="173" t="s">
        <v>1052</v>
      </c>
      <c r="D97" s="184" t="s">
        <v>997</v>
      </c>
      <c r="E97" s="174">
        <v>2</v>
      </c>
      <c r="F97" s="175">
        <f>'[2]Orçamento Sintético'!I465</f>
        <v>115</v>
      </c>
      <c r="G97" s="176">
        <f t="shared" si="1"/>
        <v>230</v>
      </c>
      <c r="I97" s="355"/>
    </row>
    <row r="98" spans="1:9" ht="24">
      <c r="A98" s="182" t="s">
        <v>2217</v>
      </c>
      <c r="B98" s="172" t="s">
        <v>304</v>
      </c>
      <c r="C98" s="173" t="s">
        <v>1053</v>
      </c>
      <c r="D98" s="184" t="s">
        <v>997</v>
      </c>
      <c r="E98" s="174">
        <v>5</v>
      </c>
      <c r="F98" s="175">
        <f>'[2]Orçamento Sintético'!I466</f>
        <v>110</v>
      </c>
      <c r="G98" s="176">
        <f t="shared" si="1"/>
        <v>550</v>
      </c>
      <c r="I98" s="355"/>
    </row>
    <row r="99" spans="1:9" ht="24">
      <c r="A99" s="182" t="s">
        <v>2218</v>
      </c>
      <c r="B99" s="172" t="s">
        <v>304</v>
      </c>
      <c r="C99" s="173" t="s">
        <v>1054</v>
      </c>
      <c r="D99" s="184" t="s">
        <v>997</v>
      </c>
      <c r="E99" s="174">
        <v>6</v>
      </c>
      <c r="F99" s="175">
        <f>'[2]Orçamento Sintético'!I467</f>
        <v>95</v>
      </c>
      <c r="G99" s="176">
        <f t="shared" si="1"/>
        <v>570</v>
      </c>
      <c r="I99" s="355"/>
    </row>
    <row r="100" spans="1:9" ht="24">
      <c r="A100" s="182" t="s">
        <v>2219</v>
      </c>
      <c r="B100" s="172" t="s">
        <v>304</v>
      </c>
      <c r="C100" s="173" t="s">
        <v>1055</v>
      </c>
      <c r="D100" s="184" t="s">
        <v>997</v>
      </c>
      <c r="E100" s="174">
        <v>2</v>
      </c>
      <c r="F100" s="175">
        <f>'[2]Orçamento Sintético'!I468</f>
        <v>140</v>
      </c>
      <c r="G100" s="176">
        <f t="shared" si="1"/>
        <v>280</v>
      </c>
      <c r="I100" s="355"/>
    </row>
    <row r="101" spans="1:9" ht="24">
      <c r="A101" s="182" t="s">
        <v>2220</v>
      </c>
      <c r="B101" s="172" t="s">
        <v>304</v>
      </c>
      <c r="C101" s="173" t="s">
        <v>1056</v>
      </c>
      <c r="D101" s="184" t="s">
        <v>997</v>
      </c>
      <c r="E101" s="174">
        <v>2</v>
      </c>
      <c r="F101" s="175">
        <f>'[2]Orçamento Sintético'!I469</f>
        <v>90</v>
      </c>
      <c r="G101" s="176">
        <f t="shared" si="1"/>
        <v>180</v>
      </c>
      <c r="I101" s="355"/>
    </row>
    <row r="102" spans="1:9" ht="24">
      <c r="A102" s="182" t="s">
        <v>2221</v>
      </c>
      <c r="B102" s="172" t="s">
        <v>304</v>
      </c>
      <c r="C102" s="173" t="s">
        <v>1057</v>
      </c>
      <c r="D102" s="184" t="s">
        <v>997</v>
      </c>
      <c r="E102" s="174">
        <v>3</v>
      </c>
      <c r="F102" s="175">
        <f>'[2]Orçamento Sintético'!I470</f>
        <v>80</v>
      </c>
      <c r="G102" s="176">
        <f t="shared" si="1"/>
        <v>240</v>
      </c>
      <c r="I102" s="355"/>
    </row>
    <row r="103" spans="1:9" ht="24">
      <c r="A103" s="182" t="s">
        <v>2222</v>
      </c>
      <c r="B103" s="172" t="s">
        <v>304</v>
      </c>
      <c r="C103" s="173" t="s">
        <v>1058</v>
      </c>
      <c r="D103" s="184" t="s">
        <v>997</v>
      </c>
      <c r="E103" s="174">
        <v>4</v>
      </c>
      <c r="F103" s="175">
        <f>'[2]Orçamento Sintético'!I471</f>
        <v>70</v>
      </c>
      <c r="G103" s="176">
        <f t="shared" si="1"/>
        <v>280</v>
      </c>
      <c r="I103" s="355"/>
    </row>
    <row r="104" spans="1:9" ht="24">
      <c r="A104" s="182" t="s">
        <v>2223</v>
      </c>
      <c r="B104" s="172" t="s">
        <v>304</v>
      </c>
      <c r="C104" s="173" t="s">
        <v>1059</v>
      </c>
      <c r="D104" s="184" t="s">
        <v>997</v>
      </c>
      <c r="E104" s="174">
        <v>2</v>
      </c>
      <c r="F104" s="175">
        <f>'[2]Orçamento Sintético'!I472</f>
        <v>68</v>
      </c>
      <c r="G104" s="176">
        <f t="shared" si="1"/>
        <v>136</v>
      </c>
      <c r="I104" s="355"/>
    </row>
    <row r="105" spans="1:9" ht="24">
      <c r="A105" s="182" t="s">
        <v>2224</v>
      </c>
      <c r="B105" s="172" t="s">
        <v>304</v>
      </c>
      <c r="C105" s="173" t="s">
        <v>1060</v>
      </c>
      <c r="D105" s="184" t="s">
        <v>997</v>
      </c>
      <c r="E105" s="174">
        <v>4</v>
      </c>
      <c r="F105" s="175">
        <f>'[2]Orçamento Sintético'!I473</f>
        <v>62</v>
      </c>
      <c r="G105" s="176">
        <f t="shared" si="1"/>
        <v>248</v>
      </c>
      <c r="I105" s="355"/>
    </row>
    <row r="106" spans="1:9" ht="24">
      <c r="A106" s="182" t="s">
        <v>2225</v>
      </c>
      <c r="B106" s="172" t="s">
        <v>304</v>
      </c>
      <c r="C106" s="173" t="s">
        <v>1061</v>
      </c>
      <c r="D106" s="184" t="s">
        <v>997</v>
      </c>
      <c r="E106" s="174">
        <v>6</v>
      </c>
      <c r="F106" s="175">
        <f>'[2]Orçamento Sintético'!I474</f>
        <v>36</v>
      </c>
      <c r="G106" s="176">
        <f t="shared" si="1"/>
        <v>216</v>
      </c>
      <c r="I106" s="355"/>
    </row>
    <row r="107" spans="1:9">
      <c r="A107" s="182" t="s">
        <v>2226</v>
      </c>
      <c r="B107" s="172" t="s">
        <v>304</v>
      </c>
      <c r="C107" s="173" t="s">
        <v>1062</v>
      </c>
      <c r="D107" s="184" t="s">
        <v>997</v>
      </c>
      <c r="E107" s="174">
        <v>4</v>
      </c>
      <c r="F107" s="175">
        <f>'[2]Orçamento Sintético'!I475</f>
        <v>230</v>
      </c>
      <c r="G107" s="176">
        <f t="shared" si="1"/>
        <v>920</v>
      </c>
      <c r="I107" s="355"/>
    </row>
    <row r="108" spans="1:9">
      <c r="A108" s="182" t="s">
        <v>2227</v>
      </c>
      <c r="B108" s="172" t="s">
        <v>304</v>
      </c>
      <c r="C108" s="173" t="s">
        <v>1063</v>
      </c>
      <c r="D108" s="184" t="s">
        <v>997</v>
      </c>
      <c r="E108" s="174">
        <v>12</v>
      </c>
      <c r="F108" s="175">
        <f>'[2]Orçamento Sintético'!I476</f>
        <v>80</v>
      </c>
      <c r="G108" s="176">
        <f t="shared" si="1"/>
        <v>960</v>
      </c>
      <c r="I108" s="355"/>
    </row>
    <row r="109" spans="1:9" ht="24">
      <c r="A109" s="182" t="s">
        <v>2228</v>
      </c>
      <c r="B109" s="172" t="s">
        <v>304</v>
      </c>
      <c r="C109" s="173" t="s">
        <v>1064</v>
      </c>
      <c r="D109" s="184" t="s">
        <v>997</v>
      </c>
      <c r="E109" s="174">
        <v>4</v>
      </c>
      <c r="F109" s="175">
        <f>'[2]Orçamento Sintético'!I477</f>
        <v>450</v>
      </c>
      <c r="G109" s="176">
        <f t="shared" si="1"/>
        <v>1800</v>
      </c>
      <c r="I109" s="355"/>
    </row>
    <row r="110" spans="1:9" ht="24">
      <c r="A110" s="182" t="s">
        <v>2229</v>
      </c>
      <c r="B110" s="172" t="s">
        <v>304</v>
      </c>
      <c r="C110" s="173" t="s">
        <v>1065</v>
      </c>
      <c r="D110" s="184" t="s">
        <v>997</v>
      </c>
      <c r="E110" s="174">
        <v>2</v>
      </c>
      <c r="F110" s="175">
        <f>'[2]Orçamento Sintético'!I478</f>
        <v>420</v>
      </c>
      <c r="G110" s="176">
        <f t="shared" si="1"/>
        <v>840</v>
      </c>
      <c r="I110" s="355"/>
    </row>
    <row r="111" spans="1:9" ht="24">
      <c r="A111" s="182" t="s">
        <v>2230</v>
      </c>
      <c r="B111" s="172" t="s">
        <v>304</v>
      </c>
      <c r="C111" s="173" t="s">
        <v>1066</v>
      </c>
      <c r="D111" s="184" t="s">
        <v>997</v>
      </c>
      <c r="E111" s="174">
        <v>2</v>
      </c>
      <c r="F111" s="175">
        <f>'[2]Orçamento Sintético'!I479</f>
        <v>410</v>
      </c>
      <c r="G111" s="176">
        <f t="shared" si="1"/>
        <v>820</v>
      </c>
      <c r="I111" s="355"/>
    </row>
    <row r="112" spans="1:9">
      <c r="A112" s="182" t="s">
        <v>2231</v>
      </c>
      <c r="B112" s="172" t="s">
        <v>304</v>
      </c>
      <c r="C112" s="173" t="s">
        <v>1067</v>
      </c>
      <c r="D112" s="184" t="s">
        <v>997</v>
      </c>
      <c r="E112" s="174">
        <v>1</v>
      </c>
      <c r="F112" s="175">
        <f>'[2]Orçamento Sintético'!I480</f>
        <v>2800</v>
      </c>
      <c r="G112" s="176">
        <f t="shared" si="1"/>
        <v>2800</v>
      </c>
      <c r="I112" s="355"/>
    </row>
    <row r="113" spans="1:9">
      <c r="A113" s="182" t="s">
        <v>2232</v>
      </c>
      <c r="B113" s="172" t="s">
        <v>304</v>
      </c>
      <c r="C113" s="173" t="s">
        <v>1068</v>
      </c>
      <c r="D113" s="184" t="s">
        <v>997</v>
      </c>
      <c r="E113" s="174">
        <v>3</v>
      </c>
      <c r="F113" s="175">
        <f>'[2]Orçamento Sintético'!I481</f>
        <v>2600</v>
      </c>
      <c r="G113" s="176">
        <f t="shared" si="1"/>
        <v>7800</v>
      </c>
      <c r="I113" s="355"/>
    </row>
    <row r="114" spans="1:9">
      <c r="A114" s="182" t="s">
        <v>2233</v>
      </c>
      <c r="B114" s="172" t="s">
        <v>304</v>
      </c>
      <c r="C114" s="173" t="s">
        <v>1069</v>
      </c>
      <c r="D114" s="184" t="s">
        <v>997</v>
      </c>
      <c r="E114" s="174">
        <v>6</v>
      </c>
      <c r="F114" s="175">
        <f>'[2]Orçamento Sintético'!I482</f>
        <v>1900</v>
      </c>
      <c r="G114" s="176">
        <f t="shared" si="1"/>
        <v>11400</v>
      </c>
      <c r="I114" s="355"/>
    </row>
    <row r="115" spans="1:9">
      <c r="A115" s="182" t="s">
        <v>2234</v>
      </c>
      <c r="B115" s="172" t="s">
        <v>304</v>
      </c>
      <c r="C115" s="173" t="s">
        <v>1070</v>
      </c>
      <c r="D115" s="184" t="s">
        <v>997</v>
      </c>
      <c r="E115" s="174">
        <v>4</v>
      </c>
      <c r="F115" s="175">
        <f>'[2]Orçamento Sintético'!I483</f>
        <v>850</v>
      </c>
      <c r="G115" s="176">
        <f t="shared" si="1"/>
        <v>3400</v>
      </c>
      <c r="I115" s="355"/>
    </row>
    <row r="116" spans="1:9">
      <c r="A116" s="182" t="s">
        <v>2235</v>
      </c>
      <c r="B116" s="172" t="s">
        <v>304</v>
      </c>
      <c r="C116" s="173" t="s">
        <v>1071</v>
      </c>
      <c r="D116" s="184" t="s">
        <v>1072</v>
      </c>
      <c r="E116" s="174">
        <v>3</v>
      </c>
      <c r="F116" s="175">
        <f>'[2]Orçamento Sintético'!I484</f>
        <v>2200</v>
      </c>
      <c r="G116" s="176">
        <f t="shared" ref="G116:G164" si="2">ROUND(E116*F116,2)</f>
        <v>6600</v>
      </c>
      <c r="I116" s="355"/>
    </row>
    <row r="117" spans="1:9">
      <c r="A117" s="182" t="s">
        <v>2236</v>
      </c>
      <c r="B117" s="172" t="s">
        <v>304</v>
      </c>
      <c r="C117" s="173" t="s">
        <v>1073</v>
      </c>
      <c r="D117" s="184" t="s">
        <v>997</v>
      </c>
      <c r="E117" s="174">
        <v>2</v>
      </c>
      <c r="F117" s="175">
        <f>'[2]Orçamento Sintético'!I485</f>
        <v>820</v>
      </c>
      <c r="G117" s="176">
        <f t="shared" si="2"/>
        <v>1640</v>
      </c>
      <c r="I117" s="355"/>
    </row>
    <row r="118" spans="1:9">
      <c r="A118" s="182" t="s">
        <v>2237</v>
      </c>
      <c r="B118" s="172" t="s">
        <v>304</v>
      </c>
      <c r="C118" s="173" t="s">
        <v>1074</v>
      </c>
      <c r="D118" s="184" t="s">
        <v>1072</v>
      </c>
      <c r="E118" s="174">
        <v>3</v>
      </c>
      <c r="F118" s="175">
        <f>'[2]Orçamento Sintético'!I486</f>
        <v>2500</v>
      </c>
      <c r="G118" s="176">
        <f t="shared" si="2"/>
        <v>7500</v>
      </c>
      <c r="I118" s="355"/>
    </row>
    <row r="119" spans="1:9" ht="24">
      <c r="A119" s="182" t="s">
        <v>2238</v>
      </c>
      <c r="B119" s="172" t="s">
        <v>304</v>
      </c>
      <c r="C119" s="173" t="s">
        <v>1075</v>
      </c>
      <c r="D119" s="184" t="s">
        <v>997</v>
      </c>
      <c r="E119" s="174">
        <v>4</v>
      </c>
      <c r="F119" s="175">
        <f>'[2]Orçamento Sintético'!I487</f>
        <v>680</v>
      </c>
      <c r="G119" s="176">
        <f t="shared" si="2"/>
        <v>2720</v>
      </c>
      <c r="I119" s="355"/>
    </row>
    <row r="120" spans="1:9" ht="24">
      <c r="A120" s="182" t="s">
        <v>2239</v>
      </c>
      <c r="B120" s="172" t="s">
        <v>304</v>
      </c>
      <c r="C120" s="173" t="s">
        <v>1076</v>
      </c>
      <c r="D120" s="184" t="s">
        <v>997</v>
      </c>
      <c r="E120" s="174">
        <v>8</v>
      </c>
      <c r="F120" s="175">
        <f>'[2]Orçamento Sintético'!I488</f>
        <v>420</v>
      </c>
      <c r="G120" s="176">
        <f t="shared" si="2"/>
        <v>3360</v>
      </c>
      <c r="I120" s="355"/>
    </row>
    <row r="121" spans="1:9" ht="24">
      <c r="A121" s="182" t="s">
        <v>2240</v>
      </c>
      <c r="B121" s="172" t="s">
        <v>304</v>
      </c>
      <c r="C121" s="173" t="s">
        <v>1077</v>
      </c>
      <c r="D121" s="184" t="s">
        <v>997</v>
      </c>
      <c r="E121" s="174">
        <v>6</v>
      </c>
      <c r="F121" s="175">
        <f>'[2]Orçamento Sintético'!I489</f>
        <v>350</v>
      </c>
      <c r="G121" s="176">
        <f t="shared" si="2"/>
        <v>2100</v>
      </c>
      <c r="I121" s="355"/>
    </row>
    <row r="122" spans="1:9" ht="24">
      <c r="A122" s="182" t="s">
        <v>2241</v>
      </c>
      <c r="B122" s="172" t="s">
        <v>304</v>
      </c>
      <c r="C122" s="173" t="s">
        <v>1078</v>
      </c>
      <c r="D122" s="184" t="s">
        <v>997</v>
      </c>
      <c r="E122" s="174">
        <v>10</v>
      </c>
      <c r="F122" s="175">
        <f>'[2]Orçamento Sintético'!I490</f>
        <v>210</v>
      </c>
      <c r="G122" s="176">
        <f t="shared" si="2"/>
        <v>2100</v>
      </c>
      <c r="I122" s="355"/>
    </row>
    <row r="123" spans="1:9" ht="24">
      <c r="A123" s="182" t="s">
        <v>2242</v>
      </c>
      <c r="B123" s="172" t="s">
        <v>304</v>
      </c>
      <c r="C123" s="173" t="s">
        <v>1079</v>
      </c>
      <c r="D123" s="184" t="s">
        <v>997</v>
      </c>
      <c r="E123" s="174">
        <v>12</v>
      </c>
      <c r="F123" s="175">
        <f>'[2]Orçamento Sintético'!I491</f>
        <v>180</v>
      </c>
      <c r="G123" s="176">
        <f t="shared" si="2"/>
        <v>2160</v>
      </c>
      <c r="I123" s="355"/>
    </row>
    <row r="124" spans="1:9">
      <c r="A124" s="182" t="s">
        <v>2243</v>
      </c>
      <c r="B124" s="172" t="s">
        <v>304</v>
      </c>
      <c r="C124" s="173" t="s">
        <v>1080</v>
      </c>
      <c r="D124" s="184" t="s">
        <v>1072</v>
      </c>
      <c r="E124" s="174">
        <v>2</v>
      </c>
      <c r="F124" s="175">
        <f>'[2]Orçamento Sintético'!I492</f>
        <v>1900</v>
      </c>
      <c r="G124" s="176">
        <f t="shared" si="2"/>
        <v>3800</v>
      </c>
      <c r="I124" s="355"/>
    </row>
    <row r="125" spans="1:9">
      <c r="A125" s="182" t="s">
        <v>2244</v>
      </c>
      <c r="B125" s="172" t="s">
        <v>304</v>
      </c>
      <c r="C125" s="173" t="s">
        <v>1081</v>
      </c>
      <c r="D125" s="184" t="s">
        <v>997</v>
      </c>
      <c r="E125" s="174">
        <v>1</v>
      </c>
      <c r="F125" s="175">
        <f>'[2]Orçamento Sintético'!I493</f>
        <v>1500</v>
      </c>
      <c r="G125" s="176">
        <f t="shared" si="2"/>
        <v>1500</v>
      </c>
      <c r="I125" s="355"/>
    </row>
    <row r="126" spans="1:9">
      <c r="A126" s="182" t="s">
        <v>2245</v>
      </c>
      <c r="B126" s="172" t="s">
        <v>304</v>
      </c>
      <c r="C126" s="173" t="s">
        <v>1082</v>
      </c>
      <c r="D126" s="184" t="s">
        <v>997</v>
      </c>
      <c r="E126" s="174">
        <v>4</v>
      </c>
      <c r="F126" s="175">
        <f>'[2]Orçamento Sintético'!I494</f>
        <v>1400</v>
      </c>
      <c r="G126" s="176">
        <f t="shared" si="2"/>
        <v>5600</v>
      </c>
      <c r="I126" s="355"/>
    </row>
    <row r="127" spans="1:9">
      <c r="A127" s="182" t="s">
        <v>2246</v>
      </c>
      <c r="B127" s="172" t="s">
        <v>304</v>
      </c>
      <c r="C127" s="173" t="s">
        <v>1083</v>
      </c>
      <c r="D127" s="184" t="s">
        <v>997</v>
      </c>
      <c r="E127" s="174">
        <v>3</v>
      </c>
      <c r="F127" s="175">
        <f>'[2]Orçamento Sintético'!I495</f>
        <v>1200</v>
      </c>
      <c r="G127" s="176">
        <f t="shared" si="2"/>
        <v>3600</v>
      </c>
      <c r="I127" s="355"/>
    </row>
    <row r="128" spans="1:9">
      <c r="A128" s="182" t="s">
        <v>2247</v>
      </c>
      <c r="B128" s="172" t="s">
        <v>304</v>
      </c>
      <c r="C128" s="173" t="s">
        <v>1084</v>
      </c>
      <c r="D128" s="184" t="s">
        <v>997</v>
      </c>
      <c r="E128" s="174">
        <v>3</v>
      </c>
      <c r="F128" s="175">
        <f>'[2]Orçamento Sintético'!I496</f>
        <v>800</v>
      </c>
      <c r="G128" s="176">
        <f t="shared" si="2"/>
        <v>2400</v>
      </c>
      <c r="I128" s="355"/>
    </row>
    <row r="129" spans="1:9">
      <c r="A129" s="182" t="s">
        <v>2248</v>
      </c>
      <c r="B129" s="172" t="s">
        <v>304</v>
      </c>
      <c r="C129" s="173" t="s">
        <v>1085</v>
      </c>
      <c r="D129" s="184" t="s">
        <v>997</v>
      </c>
      <c r="E129" s="174">
        <v>6</v>
      </c>
      <c r="F129" s="175">
        <f>'[2]Orçamento Sintético'!I497</f>
        <v>650</v>
      </c>
      <c r="G129" s="176">
        <f t="shared" si="2"/>
        <v>3900</v>
      </c>
      <c r="I129" s="355"/>
    </row>
    <row r="130" spans="1:9">
      <c r="A130" s="182" t="s">
        <v>2249</v>
      </c>
      <c r="B130" s="172" t="s">
        <v>304</v>
      </c>
      <c r="C130" s="173" t="s">
        <v>1086</v>
      </c>
      <c r="D130" s="184" t="s">
        <v>997</v>
      </c>
      <c r="E130" s="174">
        <v>2</v>
      </c>
      <c r="F130" s="175">
        <f>'[2]Orçamento Sintético'!I498</f>
        <v>680</v>
      </c>
      <c r="G130" s="176">
        <f t="shared" si="2"/>
        <v>1360</v>
      </c>
      <c r="I130" s="355"/>
    </row>
    <row r="131" spans="1:9">
      <c r="A131" s="182" t="s">
        <v>2250</v>
      </c>
      <c r="B131" s="172" t="s">
        <v>304</v>
      </c>
      <c r="C131" s="173" t="s">
        <v>1087</v>
      </c>
      <c r="D131" s="184" t="s">
        <v>997</v>
      </c>
      <c r="E131" s="174">
        <v>2</v>
      </c>
      <c r="F131" s="175">
        <f>'[2]Orçamento Sintético'!I499</f>
        <v>640</v>
      </c>
      <c r="G131" s="176">
        <f t="shared" si="2"/>
        <v>1280</v>
      </c>
      <c r="I131" s="355"/>
    </row>
    <row r="132" spans="1:9">
      <c r="A132" s="182" t="s">
        <v>2251</v>
      </c>
      <c r="B132" s="172" t="s">
        <v>304</v>
      </c>
      <c r="C132" s="173" t="s">
        <v>1088</v>
      </c>
      <c r="D132" s="184" t="s">
        <v>997</v>
      </c>
      <c r="E132" s="174">
        <v>8</v>
      </c>
      <c r="F132" s="175">
        <f>'[2]Orçamento Sintético'!I500</f>
        <v>490</v>
      </c>
      <c r="G132" s="176">
        <f t="shared" si="2"/>
        <v>3920</v>
      </c>
      <c r="I132" s="355"/>
    </row>
    <row r="133" spans="1:9">
      <c r="A133" s="182" t="s">
        <v>2252</v>
      </c>
      <c r="B133" s="172" t="s">
        <v>304</v>
      </c>
      <c r="C133" s="173" t="s">
        <v>1089</v>
      </c>
      <c r="D133" s="184" t="s">
        <v>997</v>
      </c>
      <c r="E133" s="174">
        <v>6</v>
      </c>
      <c r="F133" s="175">
        <f>'[2]Orçamento Sintético'!I501</f>
        <v>460</v>
      </c>
      <c r="G133" s="176">
        <f t="shared" si="2"/>
        <v>2760</v>
      </c>
      <c r="I133" s="355"/>
    </row>
    <row r="134" spans="1:9">
      <c r="A134" s="182" t="s">
        <v>2253</v>
      </c>
      <c r="B134" s="172" t="s">
        <v>304</v>
      </c>
      <c r="C134" s="173" t="s">
        <v>1090</v>
      </c>
      <c r="D134" s="184" t="s">
        <v>997</v>
      </c>
      <c r="E134" s="174">
        <v>6</v>
      </c>
      <c r="F134" s="175">
        <f>'[2]Orçamento Sintético'!I502</f>
        <v>430</v>
      </c>
      <c r="G134" s="176">
        <f t="shared" si="2"/>
        <v>2580</v>
      </c>
      <c r="I134" s="355"/>
    </row>
    <row r="135" spans="1:9">
      <c r="A135" s="182" t="s">
        <v>2254</v>
      </c>
      <c r="B135" s="172" t="s">
        <v>304</v>
      </c>
      <c r="C135" s="173" t="s">
        <v>1091</v>
      </c>
      <c r="D135" s="184" t="s">
        <v>997</v>
      </c>
      <c r="E135" s="174">
        <v>12</v>
      </c>
      <c r="F135" s="175">
        <f>'[2]Orçamento Sintético'!I503</f>
        <v>410</v>
      </c>
      <c r="G135" s="176">
        <f t="shared" si="2"/>
        <v>4920</v>
      </c>
      <c r="I135" s="355"/>
    </row>
    <row r="136" spans="1:9">
      <c r="A136" s="182" t="s">
        <v>2255</v>
      </c>
      <c r="B136" s="172" t="s">
        <v>304</v>
      </c>
      <c r="C136" s="173" t="s">
        <v>1092</v>
      </c>
      <c r="D136" s="184" t="s">
        <v>997</v>
      </c>
      <c r="E136" s="174">
        <v>4</v>
      </c>
      <c r="F136" s="175">
        <f>'[2]Orçamento Sintético'!I504</f>
        <v>720</v>
      </c>
      <c r="G136" s="176">
        <f t="shared" si="2"/>
        <v>2880</v>
      </c>
      <c r="I136" s="355"/>
    </row>
    <row r="137" spans="1:9">
      <c r="A137" s="182" t="s">
        <v>2256</v>
      </c>
      <c r="B137" s="172" t="s">
        <v>304</v>
      </c>
      <c r="C137" s="173" t="s">
        <v>1093</v>
      </c>
      <c r="D137" s="184" t="s">
        <v>997</v>
      </c>
      <c r="E137" s="174">
        <v>6</v>
      </c>
      <c r="F137" s="175">
        <f>'[2]Orçamento Sintético'!I505</f>
        <v>690</v>
      </c>
      <c r="G137" s="176">
        <f t="shared" si="2"/>
        <v>4140</v>
      </c>
      <c r="I137" s="355"/>
    </row>
    <row r="138" spans="1:9">
      <c r="A138" s="182" t="s">
        <v>2257</v>
      </c>
      <c r="B138" s="172" t="s">
        <v>304</v>
      </c>
      <c r="C138" s="173" t="s">
        <v>1094</v>
      </c>
      <c r="D138" s="184" t="s">
        <v>997</v>
      </c>
      <c r="E138" s="174">
        <v>2</v>
      </c>
      <c r="F138" s="175">
        <f>'[2]Orçamento Sintético'!I506</f>
        <v>220</v>
      </c>
      <c r="G138" s="176">
        <f t="shared" si="2"/>
        <v>440</v>
      </c>
      <c r="I138" s="355"/>
    </row>
    <row r="139" spans="1:9" ht="24">
      <c r="A139" s="182" t="s">
        <v>2258</v>
      </c>
      <c r="B139" s="172" t="s">
        <v>304</v>
      </c>
      <c r="C139" s="173" t="s">
        <v>1095</v>
      </c>
      <c r="D139" s="184" t="s">
        <v>997</v>
      </c>
      <c r="E139" s="174">
        <v>15</v>
      </c>
      <c r="F139" s="175">
        <v>390</v>
      </c>
      <c r="G139" s="176">
        <f t="shared" si="2"/>
        <v>5850</v>
      </c>
      <c r="I139" s="355"/>
    </row>
    <row r="140" spans="1:9" ht="24">
      <c r="A140" s="182" t="s">
        <v>2259</v>
      </c>
      <c r="B140" s="172" t="s">
        <v>304</v>
      </c>
      <c r="C140" s="173" t="s">
        <v>1096</v>
      </c>
      <c r="D140" s="184" t="s">
        <v>997</v>
      </c>
      <c r="E140" s="174">
        <v>18</v>
      </c>
      <c r="F140" s="175">
        <f>'[2]Orçamento Sintético'!I508</f>
        <v>360</v>
      </c>
      <c r="G140" s="176">
        <f t="shared" si="2"/>
        <v>6480</v>
      </c>
      <c r="I140" s="355"/>
    </row>
    <row r="141" spans="1:9">
      <c r="A141" s="182" t="s">
        <v>2260</v>
      </c>
      <c r="B141" s="172" t="s">
        <v>304</v>
      </c>
      <c r="C141" s="173" t="s">
        <v>1097</v>
      </c>
      <c r="D141" s="184" t="s">
        <v>997</v>
      </c>
      <c r="E141" s="174">
        <v>15</v>
      </c>
      <c r="F141" s="175">
        <f>'[2]Orçamento Sintético'!I509</f>
        <v>220</v>
      </c>
      <c r="G141" s="176">
        <f t="shared" si="2"/>
        <v>3300</v>
      </c>
      <c r="I141" s="355"/>
    </row>
    <row r="142" spans="1:9">
      <c r="A142" s="182" t="s">
        <v>2261</v>
      </c>
      <c r="B142" s="172" t="s">
        <v>304</v>
      </c>
      <c r="C142" s="173" t="s">
        <v>1098</v>
      </c>
      <c r="D142" s="184" t="s">
        <v>997</v>
      </c>
      <c r="E142" s="174">
        <v>2</v>
      </c>
      <c r="F142" s="175">
        <f>'[2]Orçamento Sintético'!I510</f>
        <v>380</v>
      </c>
      <c r="G142" s="176">
        <f t="shared" si="2"/>
        <v>760</v>
      </c>
      <c r="I142" s="355"/>
    </row>
    <row r="143" spans="1:9">
      <c r="A143" s="182" t="s">
        <v>2262</v>
      </c>
      <c r="B143" s="172" t="s">
        <v>304</v>
      </c>
      <c r="C143" s="173" t="s">
        <v>1099</v>
      </c>
      <c r="D143" s="184" t="s">
        <v>256</v>
      </c>
      <c r="E143" s="174">
        <v>4</v>
      </c>
      <c r="F143" s="175">
        <f>'[2]Orçamento Sintético'!I511</f>
        <v>180</v>
      </c>
      <c r="G143" s="176">
        <f t="shared" si="2"/>
        <v>720</v>
      </c>
      <c r="I143" s="355"/>
    </row>
    <row r="144" spans="1:9">
      <c r="A144" s="182" t="s">
        <v>2263</v>
      </c>
      <c r="B144" s="172" t="s">
        <v>304</v>
      </c>
      <c r="C144" s="173" t="s">
        <v>1100</v>
      </c>
      <c r="D144" s="184" t="s">
        <v>256</v>
      </c>
      <c r="E144" s="174">
        <v>10</v>
      </c>
      <c r="F144" s="175">
        <f>'[2]Orçamento Sintético'!I512</f>
        <v>160</v>
      </c>
      <c r="G144" s="176">
        <f t="shared" si="2"/>
        <v>1600</v>
      </c>
      <c r="I144" s="355"/>
    </row>
    <row r="145" spans="1:9">
      <c r="A145" s="182" t="s">
        <v>2264</v>
      </c>
      <c r="B145" s="172" t="s">
        <v>304</v>
      </c>
      <c r="C145" s="173" t="s">
        <v>1101</v>
      </c>
      <c r="D145" s="184" t="s">
        <v>256</v>
      </c>
      <c r="E145" s="174">
        <v>8</v>
      </c>
      <c r="F145" s="175">
        <f>'[2]Orçamento Sintético'!I513</f>
        <v>150</v>
      </c>
      <c r="G145" s="176">
        <f t="shared" si="2"/>
        <v>1200</v>
      </c>
      <c r="I145" s="355"/>
    </row>
    <row r="146" spans="1:9">
      <c r="A146" s="182" t="s">
        <v>2265</v>
      </c>
      <c r="B146" s="172" t="s">
        <v>304</v>
      </c>
      <c r="C146" s="173" t="s">
        <v>1102</v>
      </c>
      <c r="D146" s="184" t="s">
        <v>256</v>
      </c>
      <c r="E146" s="174">
        <v>3</v>
      </c>
      <c r="F146" s="175">
        <f>'[2]Orçamento Sintético'!I514</f>
        <v>140</v>
      </c>
      <c r="G146" s="176">
        <f t="shared" si="2"/>
        <v>420</v>
      </c>
      <c r="I146" s="355"/>
    </row>
    <row r="147" spans="1:9">
      <c r="A147" s="182" t="s">
        <v>2266</v>
      </c>
      <c r="B147" s="172" t="s">
        <v>304</v>
      </c>
      <c r="C147" s="173" t="s">
        <v>1103</v>
      </c>
      <c r="D147" s="184" t="s">
        <v>256</v>
      </c>
      <c r="E147" s="174">
        <v>4</v>
      </c>
      <c r="F147" s="175">
        <f>'[2]Orçamento Sintético'!I515</f>
        <v>140</v>
      </c>
      <c r="G147" s="176">
        <f t="shared" si="2"/>
        <v>560</v>
      </c>
      <c r="I147" s="355"/>
    </row>
    <row r="148" spans="1:9">
      <c r="A148" s="182" t="s">
        <v>2267</v>
      </c>
      <c r="B148" s="172" t="s">
        <v>304</v>
      </c>
      <c r="C148" s="173" t="s">
        <v>1104</v>
      </c>
      <c r="D148" s="184" t="s">
        <v>256</v>
      </c>
      <c r="E148" s="174">
        <v>16</v>
      </c>
      <c r="F148" s="175">
        <f>'[2]Orçamento Sintético'!I516</f>
        <v>130</v>
      </c>
      <c r="G148" s="176">
        <f t="shared" si="2"/>
        <v>2080</v>
      </c>
      <c r="I148" s="355"/>
    </row>
    <row r="149" spans="1:9">
      <c r="A149" s="182" t="s">
        <v>2268</v>
      </c>
      <c r="B149" s="172" t="s">
        <v>304</v>
      </c>
      <c r="C149" s="173" t="s">
        <v>1105</v>
      </c>
      <c r="D149" s="184" t="s">
        <v>256</v>
      </c>
      <c r="E149" s="174">
        <v>2</v>
      </c>
      <c r="F149" s="175">
        <f>'[2]Orçamento Sintético'!I517</f>
        <v>120</v>
      </c>
      <c r="G149" s="176">
        <f t="shared" si="2"/>
        <v>240</v>
      </c>
      <c r="I149" s="355"/>
    </row>
    <row r="150" spans="1:9">
      <c r="A150" s="182" t="s">
        <v>2269</v>
      </c>
      <c r="B150" s="172" t="s">
        <v>304</v>
      </c>
      <c r="C150" s="173" t="s">
        <v>1106</v>
      </c>
      <c r="D150" s="184" t="s">
        <v>256</v>
      </c>
      <c r="E150" s="174">
        <v>4</v>
      </c>
      <c r="F150" s="175">
        <f>'[2]Orçamento Sintético'!I518</f>
        <v>360</v>
      </c>
      <c r="G150" s="176">
        <f t="shared" si="2"/>
        <v>1440</v>
      </c>
      <c r="I150" s="355"/>
    </row>
    <row r="151" spans="1:9">
      <c r="A151" s="182" t="s">
        <v>2270</v>
      </c>
      <c r="B151" s="172" t="s">
        <v>304</v>
      </c>
      <c r="C151" s="173" t="s">
        <v>1107</v>
      </c>
      <c r="D151" s="184" t="s">
        <v>256</v>
      </c>
      <c r="E151" s="174">
        <v>10</v>
      </c>
      <c r="F151" s="175">
        <f>'[2]Orçamento Sintético'!I519</f>
        <v>350</v>
      </c>
      <c r="G151" s="176">
        <f t="shared" si="2"/>
        <v>3500</v>
      </c>
      <c r="I151" s="355"/>
    </row>
    <row r="152" spans="1:9">
      <c r="A152" s="182" t="s">
        <v>2271</v>
      </c>
      <c r="B152" s="172" t="s">
        <v>304</v>
      </c>
      <c r="C152" s="173" t="s">
        <v>1108</v>
      </c>
      <c r="D152" s="184" t="s">
        <v>256</v>
      </c>
      <c r="E152" s="174">
        <v>8</v>
      </c>
      <c r="F152" s="175">
        <f>'[2]Orçamento Sintético'!I520</f>
        <v>330</v>
      </c>
      <c r="G152" s="176">
        <f t="shared" si="2"/>
        <v>2640</v>
      </c>
      <c r="I152" s="355"/>
    </row>
    <row r="153" spans="1:9">
      <c r="A153" s="182" t="s">
        <v>2272</v>
      </c>
      <c r="B153" s="172" t="s">
        <v>304</v>
      </c>
      <c r="C153" s="173" t="s">
        <v>1109</v>
      </c>
      <c r="D153" s="184" t="s">
        <v>256</v>
      </c>
      <c r="E153" s="174">
        <v>3</v>
      </c>
      <c r="F153" s="175">
        <f>'[2]Orçamento Sintético'!I521</f>
        <v>320</v>
      </c>
      <c r="G153" s="176">
        <f t="shared" si="2"/>
        <v>960</v>
      </c>
      <c r="I153" s="355"/>
    </row>
    <row r="154" spans="1:9">
      <c r="A154" s="182" t="s">
        <v>2273</v>
      </c>
      <c r="B154" s="172" t="s">
        <v>304</v>
      </c>
      <c r="C154" s="173" t="s">
        <v>1110</v>
      </c>
      <c r="D154" s="184" t="s">
        <v>256</v>
      </c>
      <c r="E154" s="174">
        <v>2</v>
      </c>
      <c r="F154" s="175">
        <f>'[2]Orçamento Sintético'!I522</f>
        <v>310</v>
      </c>
      <c r="G154" s="176">
        <f t="shared" si="2"/>
        <v>620</v>
      </c>
      <c r="I154" s="355"/>
    </row>
    <row r="155" spans="1:9">
      <c r="A155" s="182" t="s">
        <v>2274</v>
      </c>
      <c r="B155" s="172" t="s">
        <v>304</v>
      </c>
      <c r="C155" s="173" t="s">
        <v>1111</v>
      </c>
      <c r="D155" s="184" t="s">
        <v>256</v>
      </c>
      <c r="E155" s="174">
        <v>4</v>
      </c>
      <c r="F155" s="175">
        <f>'[2]Orçamento Sintético'!I523</f>
        <v>320</v>
      </c>
      <c r="G155" s="176">
        <f t="shared" si="2"/>
        <v>1280</v>
      </c>
      <c r="I155" s="355"/>
    </row>
    <row r="156" spans="1:9">
      <c r="A156" s="182" t="s">
        <v>2275</v>
      </c>
      <c r="B156" s="172" t="s">
        <v>304</v>
      </c>
      <c r="C156" s="173" t="s">
        <v>1112</v>
      </c>
      <c r="D156" s="184" t="s">
        <v>1113</v>
      </c>
      <c r="E156" s="174">
        <v>4</v>
      </c>
      <c r="F156" s="175">
        <f>'[2]Orçamento Sintético'!I524</f>
        <v>320</v>
      </c>
      <c r="G156" s="176">
        <f t="shared" si="2"/>
        <v>1280</v>
      </c>
      <c r="I156" s="355"/>
    </row>
    <row r="157" spans="1:9">
      <c r="A157" s="182" t="s">
        <v>2276</v>
      </c>
      <c r="B157" s="172" t="s">
        <v>304</v>
      </c>
      <c r="C157" s="173" t="s">
        <v>1114</v>
      </c>
      <c r="D157" s="184" t="s">
        <v>1113</v>
      </c>
      <c r="E157" s="174">
        <v>2</v>
      </c>
      <c r="F157" s="175">
        <f>'[2]Orçamento Sintético'!I525</f>
        <v>310</v>
      </c>
      <c r="G157" s="176">
        <f t="shared" si="2"/>
        <v>620</v>
      </c>
      <c r="I157" s="355"/>
    </row>
    <row r="158" spans="1:9">
      <c r="A158" s="182" t="s">
        <v>2277</v>
      </c>
      <c r="B158" s="172" t="s">
        <v>304</v>
      </c>
      <c r="C158" s="173" t="s">
        <v>1115</v>
      </c>
      <c r="D158" s="184" t="s">
        <v>1113</v>
      </c>
      <c r="E158" s="174">
        <v>8</v>
      </c>
      <c r="F158" s="175">
        <f>'[2]Orçamento Sintético'!I526</f>
        <v>250</v>
      </c>
      <c r="G158" s="176">
        <f t="shared" si="2"/>
        <v>2000</v>
      </c>
      <c r="I158" s="355"/>
    </row>
    <row r="159" spans="1:9">
      <c r="A159" s="182" t="s">
        <v>2278</v>
      </c>
      <c r="B159" s="172" t="s">
        <v>304</v>
      </c>
      <c r="C159" s="173" t="s">
        <v>1116</v>
      </c>
      <c r="D159" s="184" t="s">
        <v>1113</v>
      </c>
      <c r="E159" s="174">
        <v>8</v>
      </c>
      <c r="F159" s="175">
        <f>'[2]Orçamento Sintético'!I527</f>
        <v>230</v>
      </c>
      <c r="G159" s="176">
        <f t="shared" si="2"/>
        <v>1840</v>
      </c>
      <c r="I159" s="355"/>
    </row>
    <row r="160" spans="1:9">
      <c r="A160" s="182" t="s">
        <v>2279</v>
      </c>
      <c r="B160" s="172" t="s">
        <v>304</v>
      </c>
      <c r="C160" s="173" t="s">
        <v>1117</v>
      </c>
      <c r="D160" s="184" t="s">
        <v>1113</v>
      </c>
      <c r="E160" s="174">
        <v>6</v>
      </c>
      <c r="F160" s="175">
        <f>'[2]Orçamento Sintético'!I528</f>
        <v>220</v>
      </c>
      <c r="G160" s="176">
        <f t="shared" si="2"/>
        <v>1320</v>
      </c>
      <c r="I160" s="355"/>
    </row>
    <row r="161" spans="1:10">
      <c r="A161" s="182" t="s">
        <v>2280</v>
      </c>
      <c r="B161" s="172" t="s">
        <v>304</v>
      </c>
      <c r="C161" s="173" t="s">
        <v>1118</v>
      </c>
      <c r="D161" s="184" t="s">
        <v>1113</v>
      </c>
      <c r="E161" s="174">
        <v>6</v>
      </c>
      <c r="F161" s="175">
        <f>'[2]Orçamento Sintético'!I529</f>
        <v>150</v>
      </c>
      <c r="G161" s="176">
        <f t="shared" si="2"/>
        <v>900</v>
      </c>
      <c r="I161" s="355"/>
    </row>
    <row r="162" spans="1:10">
      <c r="A162" s="182" t="s">
        <v>2281</v>
      </c>
      <c r="B162" s="172" t="s">
        <v>304</v>
      </c>
      <c r="C162" s="173" t="s">
        <v>1119</v>
      </c>
      <c r="D162" s="184" t="s">
        <v>1113</v>
      </c>
      <c r="E162" s="174">
        <v>18</v>
      </c>
      <c r="F162" s="175">
        <f>'[2]Orçamento Sintético'!I530</f>
        <v>180</v>
      </c>
      <c r="G162" s="176">
        <f t="shared" si="2"/>
        <v>3240</v>
      </c>
      <c r="I162" s="355"/>
    </row>
    <row r="163" spans="1:10">
      <c r="A163" s="182" t="s">
        <v>2282</v>
      </c>
      <c r="B163" s="172">
        <v>88504</v>
      </c>
      <c r="C163" s="173" t="s">
        <v>2304</v>
      </c>
      <c r="D163" s="184" t="s">
        <v>824</v>
      </c>
      <c r="E163" s="174">
        <v>1</v>
      </c>
      <c r="F163" s="175">
        <v>546.70000000000005</v>
      </c>
      <c r="G163" s="176">
        <f t="shared" si="2"/>
        <v>546.70000000000005</v>
      </c>
      <c r="I163" s="355"/>
    </row>
    <row r="164" spans="1:10" ht="24">
      <c r="A164" s="182" t="s">
        <v>2283</v>
      </c>
      <c r="B164" s="172" t="s">
        <v>304</v>
      </c>
      <c r="C164" s="173" t="s">
        <v>1120</v>
      </c>
      <c r="D164" s="184" t="s">
        <v>1113</v>
      </c>
      <c r="E164" s="174">
        <v>1</v>
      </c>
      <c r="F164" s="175">
        <f>'[2]Orçamento Sintético'!I532</f>
        <v>8600</v>
      </c>
      <c r="G164" s="176">
        <f t="shared" si="2"/>
        <v>8600</v>
      </c>
      <c r="I164" s="355"/>
    </row>
    <row r="165" spans="1:10" ht="16.5" customHeight="1">
      <c r="A165" s="182" t="s">
        <v>2284</v>
      </c>
      <c r="B165" s="172" t="s">
        <v>304</v>
      </c>
      <c r="C165" s="173" t="s">
        <v>2303</v>
      </c>
      <c r="D165" s="184" t="s">
        <v>824</v>
      </c>
      <c r="E165" s="174">
        <v>26</v>
      </c>
      <c r="F165" s="175">
        <f>360*1.2</f>
        <v>432</v>
      </c>
      <c r="G165" s="176">
        <f t="shared" ref="G165" si="3">ROUND(E165*F165,2)</f>
        <v>11232</v>
      </c>
      <c r="I165" s="355"/>
    </row>
    <row r="166" spans="1:10">
      <c r="A166" s="458" t="s">
        <v>1453</v>
      </c>
      <c r="B166" s="459"/>
      <c r="C166" s="459"/>
      <c r="D166" s="459"/>
      <c r="E166" s="459"/>
      <c r="F166" s="460"/>
      <c r="G166" s="178">
        <f>SUM(G3:G165)</f>
        <v>717223.3899999999</v>
      </c>
      <c r="J166" s="166">
        <v>1200</v>
      </c>
    </row>
    <row r="167" spans="1:10">
      <c r="A167" s="461" t="s">
        <v>1143</v>
      </c>
      <c r="B167" s="461"/>
      <c r="C167" s="461"/>
      <c r="D167" s="461"/>
      <c r="E167" s="461"/>
      <c r="F167" s="461"/>
      <c r="G167" s="461"/>
    </row>
    <row r="168" spans="1:10" ht="60">
      <c r="A168" s="182" t="s">
        <v>2284</v>
      </c>
      <c r="B168" s="172" t="s">
        <v>304</v>
      </c>
      <c r="C168" s="173" t="s">
        <v>1126</v>
      </c>
      <c r="D168" s="184" t="s">
        <v>303</v>
      </c>
      <c r="E168" s="174">
        <v>15</v>
      </c>
      <c r="F168" s="177">
        <v>450</v>
      </c>
      <c r="G168" s="176">
        <f t="shared" ref="G168:G184" si="4">ROUND(E168*F168,2)</f>
        <v>6750</v>
      </c>
    </row>
    <row r="169" spans="1:10" ht="36">
      <c r="A169" s="182" t="s">
        <v>2285</v>
      </c>
      <c r="B169" s="172" t="s">
        <v>304</v>
      </c>
      <c r="C169" s="173" t="s">
        <v>1127</v>
      </c>
      <c r="D169" s="184" t="s">
        <v>303</v>
      </c>
      <c r="E169" s="174">
        <v>15</v>
      </c>
      <c r="F169" s="177">
        <v>550</v>
      </c>
      <c r="G169" s="176">
        <f t="shared" si="4"/>
        <v>8250</v>
      </c>
    </row>
    <row r="170" spans="1:10" ht="24">
      <c r="A170" s="182" t="s">
        <v>2286</v>
      </c>
      <c r="B170" s="172" t="s">
        <v>304</v>
      </c>
      <c r="C170" s="173" t="s">
        <v>1128</v>
      </c>
      <c r="D170" s="184" t="s">
        <v>303</v>
      </c>
      <c r="E170" s="174">
        <v>15</v>
      </c>
      <c r="F170" s="177">
        <v>420</v>
      </c>
      <c r="G170" s="176">
        <f t="shared" si="4"/>
        <v>6300</v>
      </c>
    </row>
    <row r="171" spans="1:10">
      <c r="A171" s="182" t="s">
        <v>2287</v>
      </c>
      <c r="B171" s="172" t="s">
        <v>304</v>
      </c>
      <c r="C171" s="173" t="s">
        <v>1129</v>
      </c>
      <c r="D171" s="184" t="s">
        <v>303</v>
      </c>
      <c r="E171" s="174">
        <v>15</v>
      </c>
      <c r="F171" s="177">
        <v>620</v>
      </c>
      <c r="G171" s="176">
        <f t="shared" si="4"/>
        <v>9300</v>
      </c>
    </row>
    <row r="172" spans="1:10" ht="24">
      <c r="A172" s="182" t="s">
        <v>2288</v>
      </c>
      <c r="B172" s="172" t="s">
        <v>304</v>
      </c>
      <c r="C172" s="173" t="s">
        <v>1130</v>
      </c>
      <c r="D172" s="184" t="s">
        <v>303</v>
      </c>
      <c r="E172" s="174">
        <v>1</v>
      </c>
      <c r="F172" s="177">
        <v>480</v>
      </c>
      <c r="G172" s="176">
        <f t="shared" si="4"/>
        <v>480</v>
      </c>
    </row>
    <row r="173" spans="1:10" ht="24">
      <c r="A173" s="182" t="s">
        <v>2289</v>
      </c>
      <c r="B173" s="172" t="s">
        <v>304</v>
      </c>
      <c r="C173" s="173" t="s">
        <v>1131</v>
      </c>
      <c r="D173" s="184" t="s">
        <v>303</v>
      </c>
      <c r="E173" s="174">
        <v>1</v>
      </c>
      <c r="F173" s="177">
        <v>24000</v>
      </c>
      <c r="G173" s="176">
        <f t="shared" si="4"/>
        <v>24000</v>
      </c>
    </row>
    <row r="174" spans="1:10">
      <c r="A174" s="182" t="s">
        <v>2290</v>
      </c>
      <c r="B174" s="172" t="s">
        <v>304</v>
      </c>
      <c r="C174" s="173" t="s">
        <v>1132</v>
      </c>
      <c r="D174" s="184" t="s">
        <v>21</v>
      </c>
      <c r="E174" s="174">
        <v>500</v>
      </c>
      <c r="F174" s="177">
        <v>29</v>
      </c>
      <c r="G174" s="176">
        <f t="shared" si="4"/>
        <v>14500</v>
      </c>
    </row>
    <row r="175" spans="1:10">
      <c r="A175" s="182" t="s">
        <v>2291</v>
      </c>
      <c r="B175" s="172" t="s">
        <v>304</v>
      </c>
      <c r="C175" s="173" t="s">
        <v>1133</v>
      </c>
      <c r="D175" s="184" t="s">
        <v>21</v>
      </c>
      <c r="E175" s="174">
        <v>500</v>
      </c>
      <c r="F175" s="177">
        <v>31</v>
      </c>
      <c r="G175" s="176">
        <f t="shared" si="4"/>
        <v>15500</v>
      </c>
    </row>
    <row r="176" spans="1:10">
      <c r="A176" s="182" t="s">
        <v>2292</v>
      </c>
      <c r="B176" s="172" t="s">
        <v>304</v>
      </c>
      <c r="C176" s="173" t="s">
        <v>1134</v>
      </c>
      <c r="D176" s="184" t="s">
        <v>21</v>
      </c>
      <c r="E176" s="174">
        <v>240</v>
      </c>
      <c r="F176" s="177">
        <v>12</v>
      </c>
      <c r="G176" s="176">
        <f t="shared" si="4"/>
        <v>2880</v>
      </c>
    </row>
    <row r="177" spans="1:7">
      <c r="A177" s="182" t="s">
        <v>2293</v>
      </c>
      <c r="B177" s="172" t="s">
        <v>304</v>
      </c>
      <c r="C177" s="173" t="s">
        <v>1135</v>
      </c>
      <c r="D177" s="184" t="s">
        <v>21</v>
      </c>
      <c r="E177" s="174">
        <v>90</v>
      </c>
      <c r="F177" s="177">
        <v>10</v>
      </c>
      <c r="G177" s="176">
        <f t="shared" si="4"/>
        <v>900</v>
      </c>
    </row>
    <row r="178" spans="1:7" ht="24">
      <c r="A178" s="182" t="s">
        <v>2294</v>
      </c>
      <c r="B178" s="172" t="s">
        <v>304</v>
      </c>
      <c r="C178" s="173" t="s">
        <v>1136</v>
      </c>
      <c r="D178" s="184" t="s">
        <v>21</v>
      </c>
      <c r="E178" s="174">
        <v>240</v>
      </c>
      <c r="F178" s="177">
        <v>12</v>
      </c>
      <c r="G178" s="176">
        <f t="shared" si="4"/>
        <v>2880</v>
      </c>
    </row>
    <row r="179" spans="1:7">
      <c r="A179" s="182" t="s">
        <v>2295</v>
      </c>
      <c r="B179" s="172" t="s">
        <v>304</v>
      </c>
      <c r="C179" s="173" t="s">
        <v>1137</v>
      </c>
      <c r="D179" s="184" t="s">
        <v>21</v>
      </c>
      <c r="E179" s="174">
        <v>240</v>
      </c>
      <c r="F179" s="177">
        <v>9</v>
      </c>
      <c r="G179" s="176">
        <f t="shared" si="4"/>
        <v>2160</v>
      </c>
    </row>
    <row r="180" spans="1:7">
      <c r="A180" s="182" t="s">
        <v>2296</v>
      </c>
      <c r="B180" s="172" t="s">
        <v>304</v>
      </c>
      <c r="C180" s="173" t="s">
        <v>1138</v>
      </c>
      <c r="D180" s="184" t="s">
        <v>21</v>
      </c>
      <c r="E180" s="174">
        <v>90</v>
      </c>
      <c r="F180" s="177">
        <v>9</v>
      </c>
      <c r="G180" s="176">
        <f t="shared" si="4"/>
        <v>810</v>
      </c>
    </row>
    <row r="181" spans="1:7">
      <c r="A181" s="182" t="s">
        <v>2297</v>
      </c>
      <c r="B181" s="172" t="s">
        <v>304</v>
      </c>
      <c r="C181" s="173" t="s">
        <v>1137</v>
      </c>
      <c r="D181" s="184" t="s">
        <v>21</v>
      </c>
      <c r="E181" s="174">
        <v>90</v>
      </c>
      <c r="F181" s="177">
        <v>9</v>
      </c>
      <c r="G181" s="176">
        <f t="shared" si="4"/>
        <v>810</v>
      </c>
    </row>
    <row r="182" spans="1:7" ht="24">
      <c r="A182" s="182" t="s">
        <v>2298</v>
      </c>
      <c r="B182" s="172" t="s">
        <v>304</v>
      </c>
      <c r="C182" s="173" t="s">
        <v>1139</v>
      </c>
      <c r="D182" s="184" t="s">
        <v>21</v>
      </c>
      <c r="E182" s="174">
        <v>300</v>
      </c>
      <c r="F182" s="177">
        <v>19</v>
      </c>
      <c r="G182" s="176">
        <f t="shared" si="4"/>
        <v>5700</v>
      </c>
    </row>
    <row r="183" spans="1:7">
      <c r="A183" s="182" t="s">
        <v>2299</v>
      </c>
      <c r="B183" s="172" t="s">
        <v>304</v>
      </c>
      <c r="C183" s="173" t="s">
        <v>1141</v>
      </c>
      <c r="D183" s="184" t="s">
        <v>303</v>
      </c>
      <c r="E183" s="174">
        <v>1</v>
      </c>
      <c r="F183" s="177">
        <v>18000</v>
      </c>
      <c r="G183" s="176">
        <f t="shared" si="4"/>
        <v>18000</v>
      </c>
    </row>
    <row r="184" spans="1:7" ht="24">
      <c r="A184" s="182" t="s">
        <v>2300</v>
      </c>
      <c r="B184" s="172" t="s">
        <v>304</v>
      </c>
      <c r="C184" s="173" t="s">
        <v>1142</v>
      </c>
      <c r="D184" s="184" t="s">
        <v>303</v>
      </c>
      <c r="E184" s="174">
        <v>1</v>
      </c>
      <c r="F184" s="177">
        <v>4000</v>
      </c>
      <c r="G184" s="176">
        <f t="shared" si="4"/>
        <v>4000</v>
      </c>
    </row>
    <row r="185" spans="1:7">
      <c r="A185" s="458" t="s">
        <v>1453</v>
      </c>
      <c r="B185" s="459"/>
      <c r="C185" s="459"/>
      <c r="D185" s="459"/>
      <c r="E185" s="459"/>
      <c r="F185" s="460"/>
      <c r="G185" s="178">
        <f>SUM(G168:G184)</f>
        <v>123220</v>
      </c>
    </row>
    <row r="186" spans="1:7" s="299" customFormat="1">
      <c r="A186" s="462" t="s">
        <v>1469</v>
      </c>
      <c r="B186" s="463"/>
      <c r="C186" s="463"/>
      <c r="D186" s="463"/>
      <c r="E186" s="463"/>
      <c r="F186" s="464"/>
      <c r="G186" s="298">
        <f>G166+G185</f>
        <v>840443.3899999999</v>
      </c>
    </row>
  </sheetData>
  <autoFilter ref="A2:G186"/>
  <customSheetViews>
    <customSheetView guid="{1D8CB36E-9B6A-4B9B-B1E2-DCA77B5E31B1}" scale="85" showPageBreaks="1" printArea="1" showAutoFilter="1" view="pageBreakPreview" topLeftCell="A151">
      <selection activeCell="D171" sqref="D171"/>
      <rowBreaks count="1" manualBreakCount="1">
        <brk id="166" max="6" man="1"/>
      </rowBreaks>
      <pageMargins left="0.511811024" right="0.511811024" top="0.78740157499999996" bottom="0.78740157499999996" header="0.31496062000000002" footer="0.31496062000000002"/>
      <pageSetup paperSize="9" scale="55" orientation="portrait" r:id="rId1"/>
      <autoFilter ref="A2:G186"/>
    </customSheetView>
    <customSheetView guid="{17A4E753-33F2-4577-AD00-66EE1CD06ED8}" scale="85" showPageBreaks="1" printArea="1" showAutoFilter="1" view="pageBreakPreview" topLeftCell="A151">
      <selection activeCell="D171" sqref="D171"/>
      <rowBreaks count="1" manualBreakCount="1">
        <brk id="166" max="6" man="1"/>
      </rowBreaks>
      <pageMargins left="0.511811024" right="0.511811024" top="0.78740157499999996" bottom="0.78740157499999996" header="0.31496062000000002" footer="0.31496062000000002"/>
      <pageSetup paperSize="9" scale="55" orientation="portrait" r:id="rId2"/>
      <autoFilter ref="A2:G186"/>
    </customSheetView>
    <customSheetView guid="{9C8224A7-552D-41D4-9DDD-307712C35EF4}" scale="85" showPageBreaks="1" printArea="1" showAutoFilter="1" view="pageBreakPreview" topLeftCell="A151">
      <selection activeCell="D171" sqref="D171"/>
      <rowBreaks count="1" manualBreakCount="1">
        <brk id="166" max="6" man="1"/>
      </rowBreaks>
      <pageMargins left="0.511811024" right="0.511811024" top="0.78740157499999996" bottom="0.78740157499999996" header="0.31496062000000002" footer="0.31496062000000002"/>
      <pageSetup paperSize="9" scale="55" orientation="portrait" r:id="rId3"/>
      <autoFilter ref="A2:G186"/>
    </customSheetView>
  </customSheetViews>
  <mergeCells count="5">
    <mergeCell ref="A1:G1"/>
    <mergeCell ref="A166:F166"/>
    <mergeCell ref="A167:G167"/>
    <mergeCell ref="A185:F185"/>
    <mergeCell ref="A186:F186"/>
  </mergeCells>
  <pageMargins left="0.511811024" right="0.511811024" top="0.78740157499999996" bottom="0.78740157499999996" header="0.31496062000000002" footer="0.31496062000000002"/>
  <pageSetup paperSize="9" scale="55" orientation="portrait" r:id="rId4"/>
  <rowBreaks count="1" manualBreakCount="1">
    <brk id="166"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zoomScale="106" zoomScaleSheetLayoutView="106" workbookViewId="0">
      <selection activeCell="A6" sqref="A6"/>
    </sheetView>
  </sheetViews>
  <sheetFormatPr defaultRowHeight="12.75"/>
  <cols>
    <col min="1" max="3" width="9.140625" style="44"/>
    <col min="4" max="4" width="11" style="44" customWidth="1"/>
    <col min="5" max="5" width="10" style="44" customWidth="1"/>
    <col min="6" max="6" width="9.140625" style="44"/>
    <col min="7" max="7" width="10.28515625" style="44" customWidth="1"/>
    <col min="8" max="8" width="9.85546875" style="44" customWidth="1"/>
    <col min="9" max="16384" width="9.140625" style="44"/>
  </cols>
  <sheetData>
    <row r="1" spans="1:10" ht="20.25">
      <c r="A1" s="466" t="s">
        <v>757</v>
      </c>
      <c r="B1" s="466"/>
      <c r="C1" s="466"/>
      <c r="D1" s="466"/>
      <c r="E1" s="466"/>
      <c r="F1" s="466"/>
      <c r="G1" s="466"/>
      <c r="H1" s="466"/>
      <c r="I1" s="466"/>
      <c r="J1" s="466"/>
    </row>
    <row r="3" spans="1:10" s="46" customFormat="1">
      <c r="A3" s="45" t="s">
        <v>758</v>
      </c>
    </row>
    <row r="4" spans="1:10" s="46" customFormat="1">
      <c r="A4" s="45"/>
    </row>
    <row r="5" spans="1:10" s="46" customFormat="1">
      <c r="A5" s="45" t="str">
        <f>Planilha!B2</f>
        <v>REFORMA E ADAPTAÇÃO DO 3° E 4° PAVIMENTO HOSPITAL DO CÂNCER UBERLANDIA</v>
      </c>
    </row>
    <row r="8" spans="1:10">
      <c r="A8" s="44" t="s">
        <v>759</v>
      </c>
      <c r="F8" s="465" t="s">
        <v>760</v>
      </c>
      <c r="G8" s="465"/>
      <c r="H8" s="465"/>
      <c r="I8" s="47">
        <f>B10+B14+B18+1</f>
        <v>1.0478000000000001</v>
      </c>
    </row>
    <row r="9" spans="1:10" ht="13.5" thickBot="1">
      <c r="F9" s="465" t="s">
        <v>761</v>
      </c>
      <c r="G9" s="465"/>
      <c r="H9" s="465"/>
      <c r="I9" s="48">
        <f>1+B22</f>
        <v>1.0085</v>
      </c>
    </row>
    <row r="10" spans="1:10" ht="13.5" thickBot="1">
      <c r="B10" s="49">
        <v>3.4500000000000003E-2</v>
      </c>
      <c r="F10" s="465" t="s">
        <v>762</v>
      </c>
      <c r="G10" s="465"/>
      <c r="H10" s="465"/>
      <c r="I10" s="48">
        <f>1+B26</f>
        <v>1.0510999999999999</v>
      </c>
    </row>
    <row r="11" spans="1:10">
      <c r="F11" s="465" t="s">
        <v>763</v>
      </c>
      <c r="G11" s="465"/>
      <c r="H11" s="465"/>
      <c r="I11" s="48">
        <f>1-(B31+E31+H31+B33)</f>
        <v>0.96350000000000002</v>
      </c>
    </row>
    <row r="12" spans="1:10">
      <c r="A12" s="44" t="s">
        <v>764</v>
      </c>
      <c r="F12" s="465" t="s">
        <v>765</v>
      </c>
      <c r="G12" s="465"/>
      <c r="H12" s="465"/>
      <c r="I12" s="48">
        <f>1-(B31+E31+H31)</f>
        <v>0.96350000000000002</v>
      </c>
    </row>
    <row r="13" spans="1:10" ht="13.5" thickBot="1"/>
    <row r="14" spans="1:10" ht="13.5" thickBot="1">
      <c r="B14" s="49">
        <v>4.7999999999999996E-3</v>
      </c>
    </row>
    <row r="16" spans="1:10">
      <c r="A16" s="44" t="s">
        <v>766</v>
      </c>
    </row>
    <row r="17" spans="1:8" ht="13.5" thickBot="1"/>
    <row r="18" spans="1:8" ht="13.5" thickBot="1">
      <c r="B18" s="49">
        <v>8.5000000000000006E-3</v>
      </c>
    </row>
    <row r="20" spans="1:8">
      <c r="A20" s="44" t="s">
        <v>767</v>
      </c>
    </row>
    <row r="21" spans="1:8" ht="13.5" thickBot="1"/>
    <row r="22" spans="1:8" ht="13.5" thickBot="1">
      <c r="B22" s="49">
        <v>8.5000000000000006E-3</v>
      </c>
    </row>
    <row r="24" spans="1:8">
      <c r="A24" s="44" t="s">
        <v>768</v>
      </c>
    </row>
    <row r="25" spans="1:8" ht="13.5" thickBot="1"/>
    <row r="26" spans="1:8" ht="13.5" thickBot="1">
      <c r="B26" s="49">
        <v>5.11E-2</v>
      </c>
    </row>
    <row r="28" spans="1:8">
      <c r="A28" s="44" t="s">
        <v>769</v>
      </c>
    </row>
    <row r="29" spans="1:8">
      <c r="A29" s="50" t="s">
        <v>770</v>
      </c>
    </row>
    <row r="30" spans="1:8" ht="13.5" thickBot="1"/>
    <row r="31" spans="1:8" ht="13.5" thickBot="1">
      <c r="A31" s="44" t="s">
        <v>771</v>
      </c>
      <c r="B31" s="49">
        <v>0.03</v>
      </c>
      <c r="D31" s="51" t="s">
        <v>772</v>
      </c>
      <c r="E31" s="49">
        <v>6.4999999999999997E-3</v>
      </c>
      <c r="G31" s="51" t="s">
        <v>773</v>
      </c>
      <c r="H31" s="49"/>
    </row>
    <row r="32" spans="1:8" ht="13.5" thickBot="1"/>
    <row r="33" spans="1:8" ht="13.5" thickBot="1">
      <c r="A33" s="44" t="s">
        <v>774</v>
      </c>
      <c r="B33" s="49"/>
    </row>
    <row r="34" spans="1:8" ht="15">
      <c r="A34" s="2"/>
      <c r="B34" s="2"/>
      <c r="C34" s="2"/>
      <c r="D34" s="2"/>
      <c r="E34" s="2"/>
      <c r="F34" s="2"/>
      <c r="G34" s="2"/>
      <c r="H34" s="2"/>
    </row>
    <row r="35" spans="1:8" hidden="1"/>
    <row r="36" spans="1:8" hidden="1"/>
    <row r="37" spans="1:8" s="52" customFormat="1" hidden="1">
      <c r="B37" s="467" t="s">
        <v>775</v>
      </c>
      <c r="C37" s="469">
        <f>((I8*I9*I10)/I12)-1</f>
        <v>0.15278047942916428</v>
      </c>
      <c r="D37" s="470" t="s">
        <v>776</v>
      </c>
      <c r="E37" s="471"/>
      <c r="F37" s="53"/>
      <c r="G37" s="53"/>
      <c r="H37" s="53"/>
    </row>
    <row r="38" spans="1:8" s="52" customFormat="1" hidden="1">
      <c r="B38" s="468"/>
      <c r="C38" s="468"/>
      <c r="D38" s="472"/>
      <c r="E38" s="473"/>
      <c r="F38" s="54"/>
      <c r="G38" s="54"/>
      <c r="H38" s="54"/>
    </row>
    <row r="39" spans="1:8" hidden="1"/>
    <row r="40" spans="1:8" hidden="1"/>
    <row r="41" spans="1:8" ht="13.5" thickBot="1"/>
    <row r="42" spans="1:8" s="46" customFormat="1">
      <c r="B42" s="474" t="s">
        <v>775</v>
      </c>
      <c r="C42" s="476">
        <f>ROUND(((I8*I9*I10)/I11)-1,4)</f>
        <v>0.15279999999999999</v>
      </c>
    </row>
    <row r="43" spans="1:8" s="46" customFormat="1" ht="13.5" thickBot="1">
      <c r="B43" s="475"/>
      <c r="C43" s="477"/>
    </row>
  </sheetData>
  <customSheetViews>
    <customSheetView guid="{1D8CB36E-9B6A-4B9B-B1E2-DCA77B5E31B1}" scale="106" showPageBreaks="1" printArea="1" hiddenRows="1" view="pageBreakPreview">
      <selection activeCell="A6" sqref="A6"/>
      <pageMargins left="0.511811024" right="0.511811024" top="0.78740157499999996" bottom="0.78740157499999996" header="0.31496062000000002" footer="0.31496062000000002"/>
      <pageSetup paperSize="9" scale="98" orientation="portrait" r:id="rId1"/>
    </customSheetView>
    <customSheetView guid="{17A4E753-33F2-4577-AD00-66EE1CD06ED8}" scale="106" showPageBreaks="1" printArea="1" hiddenRows="1" view="pageBreakPreview">
      <selection activeCell="A6" sqref="A6"/>
      <pageMargins left="0.511811024" right="0.511811024" top="0.78740157499999996" bottom="0.78740157499999996" header="0.31496062000000002" footer="0.31496062000000002"/>
      <pageSetup paperSize="9" scale="98" orientation="portrait" r:id="rId2"/>
    </customSheetView>
    <customSheetView guid="{9C8224A7-552D-41D4-9DDD-307712C35EF4}" scale="106" showPageBreaks="1" printArea="1" hiddenRows="1" view="pageBreakPreview">
      <selection activeCell="A6" sqref="A6"/>
      <pageMargins left="0.511811024" right="0.511811024" top="0.78740157499999996" bottom="0.78740157499999996" header="0.31496062000000002" footer="0.31496062000000002"/>
      <pageSetup paperSize="9" scale="98" orientation="portrait" r:id="rId3"/>
    </customSheetView>
  </customSheetViews>
  <mergeCells count="11">
    <mergeCell ref="B37:B38"/>
    <mergeCell ref="C37:C38"/>
    <mergeCell ref="D37:E38"/>
    <mergeCell ref="B42:B43"/>
    <mergeCell ref="C42:C43"/>
    <mergeCell ref="F12:H12"/>
    <mergeCell ref="A1:J1"/>
    <mergeCell ref="F8:H8"/>
    <mergeCell ref="F9:H9"/>
    <mergeCell ref="F10:H10"/>
    <mergeCell ref="F11:H11"/>
  </mergeCells>
  <pageMargins left="0.511811024" right="0.511811024" top="0.78740157499999996" bottom="0.78740157499999996" header="0.31496062000000002" footer="0.31496062000000002"/>
  <pageSetup paperSize="9" scale="98" orientation="portrait"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topLeftCell="A10" zoomScale="106" zoomScaleSheetLayoutView="106" workbookViewId="0">
      <selection activeCell="B53" sqref="B53"/>
    </sheetView>
  </sheetViews>
  <sheetFormatPr defaultRowHeight="12.75"/>
  <cols>
    <col min="1" max="3" width="9.140625" style="44"/>
    <col min="4" max="4" width="11" style="44" customWidth="1"/>
    <col min="5" max="5" width="10" style="44" customWidth="1"/>
    <col min="6" max="6" width="9.140625" style="44"/>
    <col min="7" max="7" width="10.28515625" style="44" customWidth="1"/>
    <col min="8" max="8" width="9.85546875" style="44" customWidth="1"/>
    <col min="9" max="16384" width="9.140625" style="44"/>
  </cols>
  <sheetData>
    <row r="1" spans="1:10" ht="20.25">
      <c r="A1" s="466" t="s">
        <v>757</v>
      </c>
      <c r="B1" s="466"/>
      <c r="C1" s="466"/>
      <c r="D1" s="466"/>
      <c r="E1" s="466"/>
      <c r="F1" s="466"/>
      <c r="G1" s="466"/>
      <c r="H1" s="466"/>
      <c r="I1" s="466"/>
      <c r="J1" s="466"/>
    </row>
    <row r="3" spans="1:10" s="46" customFormat="1">
      <c r="A3" s="45" t="s">
        <v>777</v>
      </c>
    </row>
    <row r="4" spans="1:10" s="46" customFormat="1">
      <c r="A4" s="45"/>
    </row>
    <row r="5" spans="1:10" s="46" customFormat="1">
      <c r="A5" s="45" t="str">
        <f>'BDI equipamentos'!A5</f>
        <v>REFORMA E ADAPTAÇÃO DO 3° E 4° PAVIMENTO HOSPITAL DO CÂNCER UBERLANDIA</v>
      </c>
    </row>
    <row r="8" spans="1:10">
      <c r="A8" s="44" t="s">
        <v>759</v>
      </c>
      <c r="F8" s="465" t="s">
        <v>760</v>
      </c>
      <c r="G8" s="465"/>
      <c r="H8" s="465"/>
      <c r="I8" s="47">
        <f>B10+B14+B18+1</f>
        <v>1.0695000000000001</v>
      </c>
    </row>
    <row r="9" spans="1:10" ht="13.5" thickBot="1">
      <c r="F9" s="465" t="s">
        <v>761</v>
      </c>
      <c r="G9" s="465"/>
      <c r="H9" s="465"/>
      <c r="I9" s="48">
        <f>1+B22</f>
        <v>1.0141</v>
      </c>
    </row>
    <row r="10" spans="1:10" ht="13.5" thickBot="1">
      <c r="B10" s="49">
        <v>4.48E-2</v>
      </c>
      <c r="F10" s="465" t="s">
        <v>762</v>
      </c>
      <c r="G10" s="465"/>
      <c r="H10" s="465"/>
      <c r="I10" s="48">
        <f>1+B26</f>
        <v>1.079</v>
      </c>
    </row>
    <row r="11" spans="1:10">
      <c r="F11" s="465" t="s">
        <v>763</v>
      </c>
      <c r="G11" s="465"/>
      <c r="H11" s="465"/>
      <c r="I11" s="48">
        <f>1-(B31+E31+H31+B33)</f>
        <v>0.91349999999999998</v>
      </c>
    </row>
    <row r="12" spans="1:10">
      <c r="A12" s="44" t="s">
        <v>764</v>
      </c>
      <c r="F12" s="465" t="s">
        <v>765</v>
      </c>
      <c r="G12" s="465"/>
      <c r="H12" s="465"/>
      <c r="I12" s="48">
        <f>1-(B31+E31+H31)</f>
        <v>0.9335</v>
      </c>
    </row>
    <row r="13" spans="1:10" ht="13.5" thickBot="1"/>
    <row r="14" spans="1:10" ht="13.5" thickBot="1">
      <c r="B14" s="49">
        <v>9.7000000000000003E-3</v>
      </c>
    </row>
    <row r="16" spans="1:10">
      <c r="A16" s="44" t="s">
        <v>766</v>
      </c>
    </row>
    <row r="17" spans="1:8" ht="13.5" thickBot="1"/>
    <row r="18" spans="1:8" ht="13.5" thickBot="1">
      <c r="B18" s="49">
        <v>1.4999999999999999E-2</v>
      </c>
    </row>
    <row r="20" spans="1:8">
      <c r="A20" s="44" t="s">
        <v>767</v>
      </c>
    </row>
    <row r="21" spans="1:8" ht="13.5" thickBot="1"/>
    <row r="22" spans="1:8" ht="13.5" thickBot="1">
      <c r="B22" s="49">
        <v>1.41E-2</v>
      </c>
    </row>
    <row r="24" spans="1:8">
      <c r="A24" s="44" t="s">
        <v>768</v>
      </c>
    </row>
    <row r="25" spans="1:8" ht="13.5" thickBot="1"/>
    <row r="26" spans="1:8" ht="13.5" thickBot="1">
      <c r="B26" s="49">
        <v>7.9000000000000001E-2</v>
      </c>
    </row>
    <row r="28" spans="1:8">
      <c r="A28" s="44" t="s">
        <v>769</v>
      </c>
    </row>
    <row r="29" spans="1:8">
      <c r="A29" s="50" t="s">
        <v>770</v>
      </c>
    </row>
    <row r="30" spans="1:8" ht="13.5" thickBot="1"/>
    <row r="31" spans="1:8" ht="13.5" thickBot="1">
      <c r="A31" s="44" t="s">
        <v>771</v>
      </c>
      <c r="B31" s="49">
        <v>0.03</v>
      </c>
      <c r="D31" s="51" t="s">
        <v>772</v>
      </c>
      <c r="E31" s="49">
        <v>6.4999999999999997E-3</v>
      </c>
      <c r="G31" s="51" t="s">
        <v>773</v>
      </c>
      <c r="H31" s="49">
        <v>0.03</v>
      </c>
    </row>
    <row r="32" spans="1:8" ht="13.5" thickBot="1"/>
    <row r="33" spans="1:8" ht="13.5" thickBot="1">
      <c r="A33" s="44" t="s">
        <v>774</v>
      </c>
      <c r="B33" s="49">
        <v>0.02</v>
      </c>
    </row>
    <row r="34" spans="1:8" ht="15">
      <c r="A34" s="2"/>
      <c r="B34" s="2"/>
      <c r="C34" s="2"/>
      <c r="D34" s="2"/>
      <c r="E34" s="2"/>
      <c r="F34" s="2"/>
      <c r="G34" s="2"/>
      <c r="H34" s="2"/>
    </row>
    <row r="35" spans="1:8" hidden="1"/>
    <row r="36" spans="1:8" hidden="1"/>
    <row r="37" spans="1:8" s="52" customFormat="1" hidden="1">
      <c r="B37" s="467" t="s">
        <v>775</v>
      </c>
      <c r="C37" s="469">
        <f>((I8*I9*I10)/I12)-1</f>
        <v>0.25362803004820589</v>
      </c>
      <c r="D37" s="470" t="s">
        <v>776</v>
      </c>
      <c r="E37" s="471"/>
      <c r="F37" s="53"/>
      <c r="G37" s="53"/>
      <c r="H37" s="53"/>
    </row>
    <row r="38" spans="1:8" s="52" customFormat="1" hidden="1">
      <c r="B38" s="468"/>
      <c r="C38" s="468"/>
      <c r="D38" s="472"/>
      <c r="E38" s="473"/>
      <c r="F38" s="54"/>
      <c r="G38" s="54"/>
      <c r="H38" s="54"/>
    </row>
    <row r="39" spans="1:8" hidden="1"/>
    <row r="41" spans="1:8" ht="13.5" thickBot="1"/>
    <row r="42" spans="1:8" s="46" customFormat="1">
      <c r="B42" s="474" t="s">
        <v>775</v>
      </c>
      <c r="C42" s="476">
        <f>ROUND(((I8*I9*I10)/I11)-1,4)</f>
        <v>0.28110000000000002</v>
      </c>
    </row>
    <row r="43" spans="1:8" s="46" customFormat="1" ht="13.5" thickBot="1">
      <c r="B43" s="475"/>
      <c r="C43" s="477"/>
    </row>
  </sheetData>
  <customSheetViews>
    <customSheetView guid="{1D8CB36E-9B6A-4B9B-B1E2-DCA77B5E31B1}" scale="106" showPageBreaks="1" printArea="1" hiddenRows="1" view="pageBreakPreview" topLeftCell="A10">
      <selection activeCell="B53" sqref="B53"/>
      <pageMargins left="0.511811024" right="0.511811024" top="0.78740157499999996" bottom="0.78740157499999996" header="0.31496062000000002" footer="0.31496062000000002"/>
      <pageSetup paperSize="9" scale="98" orientation="portrait" r:id="rId1"/>
    </customSheetView>
    <customSheetView guid="{17A4E753-33F2-4577-AD00-66EE1CD06ED8}" scale="106" showPageBreaks="1" printArea="1" hiddenRows="1" view="pageBreakPreview" topLeftCell="A10">
      <selection activeCell="B53" sqref="B53"/>
      <pageMargins left="0.511811024" right="0.511811024" top="0.78740157499999996" bottom="0.78740157499999996" header="0.31496062000000002" footer="0.31496062000000002"/>
      <pageSetup paperSize="9" scale="98" orientation="portrait" r:id="rId2"/>
    </customSheetView>
    <customSheetView guid="{9C8224A7-552D-41D4-9DDD-307712C35EF4}" scale="106" showPageBreaks="1" printArea="1" hiddenRows="1" view="pageBreakPreview" topLeftCell="A10">
      <selection activeCell="B53" sqref="B53"/>
      <pageMargins left="0.511811024" right="0.511811024" top="0.78740157499999996" bottom="0.78740157499999996" header="0.31496062000000002" footer="0.31496062000000002"/>
      <pageSetup paperSize="9" scale="98" orientation="portrait" r:id="rId3"/>
    </customSheetView>
  </customSheetViews>
  <mergeCells count="11">
    <mergeCell ref="B37:B38"/>
    <mergeCell ref="C37:C38"/>
    <mergeCell ref="D37:E38"/>
    <mergeCell ref="B42:B43"/>
    <mergeCell ref="C42:C43"/>
    <mergeCell ref="F12:H12"/>
    <mergeCell ref="A1:J1"/>
    <mergeCell ref="F8:H8"/>
    <mergeCell ref="F9:H9"/>
    <mergeCell ref="F10:H10"/>
    <mergeCell ref="F11:H11"/>
  </mergeCells>
  <pageMargins left="0.511811024" right="0.511811024" top="0.78740157499999996" bottom="0.78740157499999996" header="0.31496062000000002" footer="0.31496062000000002"/>
  <pageSetup paperSize="9" scale="98" orientation="portrait"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customSheetViews>
    <customSheetView guid="{1D8CB36E-9B6A-4B9B-B1E2-DCA77B5E31B1}">
      <pageMargins left="0.511811024" right="0.511811024" top="0.78740157499999996" bottom="0.78740157499999996" header="0.31496062000000002" footer="0.31496062000000002"/>
    </customSheetView>
    <customSheetView guid="{17A4E753-33F2-4577-AD00-66EE1CD06ED8}">
      <pageMargins left="0.511811024" right="0.511811024" top="0.78740157499999996" bottom="0.78740157499999996" header="0.31496062000000002" footer="0.31496062000000002"/>
    </customSheetView>
    <customSheetView guid="{9C8224A7-552D-41D4-9DDD-307712C35EF4}">
      <pageMargins left="0.511811024" right="0.511811024" top="0.78740157499999996" bottom="0.78740157499999996" header="0.31496062000000002" footer="0.31496062000000002"/>
    </customSheetView>
  </customSheetView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80"/>
  <sheetViews>
    <sheetView tabSelected="1" view="pageBreakPreview" topLeftCell="D1" zoomScale="55" zoomScaleNormal="55" zoomScaleSheetLayoutView="55" workbookViewId="0">
      <selection activeCell="Q76" sqref="Q76"/>
    </sheetView>
  </sheetViews>
  <sheetFormatPr defaultRowHeight="15"/>
  <cols>
    <col min="1" max="1" width="38.42578125" hidden="1" customWidth="1"/>
    <col min="2" max="2" width="19.85546875" style="1" customWidth="1"/>
    <col min="3" max="3" width="73.140625" customWidth="1"/>
    <col min="4" max="4" width="24.7109375" customWidth="1"/>
    <col min="5" max="5" width="31.42578125" hidden="1" customWidth="1"/>
    <col min="6" max="6" width="22" customWidth="1"/>
    <col min="7" max="8" width="16.28515625" style="43" customWidth="1"/>
    <col min="9" max="9" width="18.28515625" style="43" customWidth="1"/>
    <col min="10" max="10" width="17.28515625" style="43" customWidth="1"/>
    <col min="11" max="11" width="19.42578125" customWidth="1"/>
    <col min="12" max="12" width="17.85546875" customWidth="1"/>
    <col min="13" max="13" width="18" customWidth="1"/>
    <col min="14" max="17" width="18.7109375" customWidth="1"/>
    <col min="18" max="18" width="18.7109375" bestFit="1" customWidth="1"/>
    <col min="19" max="19" width="12.28515625" bestFit="1" customWidth="1"/>
    <col min="20" max="20" width="16" customWidth="1"/>
    <col min="21" max="21" width="8.140625" bestFit="1" customWidth="1"/>
    <col min="22" max="22" width="9.85546875" bestFit="1" customWidth="1"/>
    <col min="23" max="23" width="9.140625" hidden="1" customWidth="1"/>
  </cols>
  <sheetData>
    <row r="1" spans="1:23" ht="54" customHeight="1">
      <c r="B1" s="398" t="s">
        <v>741</v>
      </c>
      <c r="C1" s="399"/>
      <c r="D1" s="399"/>
      <c r="E1" s="399"/>
      <c r="F1" s="399"/>
      <c r="G1" s="399"/>
      <c r="H1" s="399"/>
      <c r="I1" s="399"/>
      <c r="J1" s="399"/>
      <c r="K1" s="399"/>
      <c r="L1" s="399"/>
      <c r="M1" s="399"/>
      <c r="N1" s="399"/>
      <c r="O1" s="399"/>
      <c r="P1" s="399"/>
      <c r="Q1" s="399"/>
      <c r="R1" s="399"/>
      <c r="S1" s="399"/>
      <c r="T1" s="399"/>
    </row>
    <row r="2" spans="1:23" ht="33.75" customHeight="1">
      <c r="B2" s="400" t="str">
        <f>Planilha!B2</f>
        <v>REFORMA E ADAPTAÇÃO DO 3° E 4° PAVIMENTO HOSPITAL DO CÂNCER UBERLANDIA</v>
      </c>
      <c r="C2" s="401"/>
      <c r="D2" s="401"/>
      <c r="E2" s="401"/>
      <c r="F2" s="401"/>
      <c r="G2" s="401"/>
      <c r="H2" s="401"/>
      <c r="I2" s="401"/>
      <c r="J2" s="401"/>
      <c r="K2" s="401"/>
      <c r="L2" s="401"/>
      <c r="M2" s="401"/>
      <c r="N2" s="401"/>
      <c r="O2" s="401"/>
      <c r="P2" s="401"/>
      <c r="Q2" s="401"/>
      <c r="R2" s="401"/>
      <c r="S2" s="401"/>
      <c r="T2" s="401"/>
    </row>
    <row r="3" spans="1:23" ht="30" customHeight="1">
      <c r="B3" s="64" t="str">
        <f>Planilha!B5</f>
        <v xml:space="preserve">DATA: 31/07/2016                                                   TAXAS: LS= 90,80 %                                               DATA BASE - REGIÃO: SINAPI - Belo Horizonte/MG (MES: Maio/16) </v>
      </c>
      <c r="C3" s="63" t="s">
        <v>1148</v>
      </c>
      <c r="D3" s="62"/>
      <c r="E3" s="62"/>
      <c r="F3" s="61"/>
      <c r="G3" s="62"/>
      <c r="H3" s="60"/>
      <c r="I3" s="59"/>
      <c r="J3" s="402"/>
      <c r="K3" s="402"/>
      <c r="L3" s="402"/>
      <c r="M3" s="402"/>
      <c r="N3" s="402"/>
      <c r="O3" s="402"/>
      <c r="P3" s="402"/>
      <c r="Q3" s="402"/>
      <c r="R3" s="402"/>
      <c r="S3" s="402"/>
      <c r="T3" s="402"/>
    </row>
    <row r="4" spans="1:23" ht="36.75" customHeight="1">
      <c r="B4" s="3" t="s">
        <v>355</v>
      </c>
      <c r="C4" s="4" t="s">
        <v>2</v>
      </c>
      <c r="D4" s="5" t="s">
        <v>740</v>
      </c>
      <c r="E4" s="6">
        <f>Planilha!I199</f>
        <v>0.28110000000000002</v>
      </c>
      <c r="F4" s="403" t="s">
        <v>741</v>
      </c>
      <c r="G4" s="404"/>
      <c r="H4" s="404"/>
      <c r="I4" s="404"/>
      <c r="J4" s="404"/>
      <c r="K4" s="404"/>
      <c r="L4" s="404"/>
      <c r="M4" s="404"/>
      <c r="N4" s="404"/>
      <c r="O4" s="404"/>
      <c r="P4" s="404"/>
      <c r="Q4" s="404"/>
      <c r="R4" s="7" t="s">
        <v>742</v>
      </c>
      <c r="S4" s="7" t="s">
        <v>743</v>
      </c>
      <c r="T4" s="8" t="s">
        <v>744</v>
      </c>
    </row>
    <row r="5" spans="1:23" ht="36.75" customHeight="1">
      <c r="B5" s="9"/>
      <c r="C5" s="10"/>
      <c r="D5" s="11"/>
      <c r="E5" s="11"/>
      <c r="F5" s="12">
        <v>1</v>
      </c>
      <c r="G5" s="12">
        <v>2</v>
      </c>
      <c r="H5" s="12">
        <v>3</v>
      </c>
      <c r="I5" s="12">
        <v>4</v>
      </c>
      <c r="J5" s="12">
        <v>5</v>
      </c>
      <c r="K5" s="12">
        <v>6</v>
      </c>
      <c r="L5" s="12">
        <v>7</v>
      </c>
      <c r="M5" s="12">
        <v>8</v>
      </c>
      <c r="N5" s="12">
        <v>9</v>
      </c>
      <c r="O5" s="12">
        <v>10</v>
      </c>
      <c r="P5" s="12">
        <v>11</v>
      </c>
      <c r="Q5" s="12">
        <v>12</v>
      </c>
      <c r="R5" s="13"/>
      <c r="S5" s="13"/>
      <c r="T5" s="14"/>
    </row>
    <row r="6" spans="1:23" ht="23.25" customHeight="1">
      <c r="B6" s="9"/>
      <c r="C6" s="10"/>
      <c r="D6" s="15"/>
      <c r="E6" s="15"/>
      <c r="F6" s="16">
        <f>D7*F7</f>
        <v>52639.184125</v>
      </c>
      <c r="G6" s="16">
        <f t="shared" ref="G6:Q6" si="0">$D$7*G7</f>
        <v>37779.318749999999</v>
      </c>
      <c r="H6" s="16">
        <f t="shared" si="0"/>
        <v>37779.318749999999</v>
      </c>
      <c r="I6" s="16">
        <f t="shared" si="0"/>
        <v>37779.318749999999</v>
      </c>
      <c r="J6" s="16">
        <f t="shared" si="0"/>
        <v>37779.318749999999</v>
      </c>
      <c r="K6" s="16">
        <f t="shared" si="0"/>
        <v>37779.318749999999</v>
      </c>
      <c r="L6" s="16">
        <f t="shared" si="0"/>
        <v>37779.318749999999</v>
      </c>
      <c r="M6" s="16">
        <f t="shared" si="0"/>
        <v>37779.318749999999</v>
      </c>
      <c r="N6" s="16">
        <f t="shared" si="0"/>
        <v>36268.146000000001</v>
      </c>
      <c r="O6" s="16">
        <f t="shared" si="0"/>
        <v>50120.562875000003</v>
      </c>
      <c r="P6" s="16">
        <f t="shared" si="0"/>
        <v>50120.562875000003</v>
      </c>
      <c r="Q6" s="16">
        <f t="shared" si="0"/>
        <v>50120.562875000003</v>
      </c>
      <c r="R6" s="16">
        <f>SUM(F6:Q6)</f>
        <v>503724.25</v>
      </c>
      <c r="S6" s="17">
        <f>R6/$D$73</f>
        <v>4.5017424090426902E-2</v>
      </c>
      <c r="T6" s="17">
        <f>S6</f>
        <v>4.5017424090426902E-2</v>
      </c>
    </row>
    <row r="7" spans="1:23" ht="20.25">
      <c r="A7" t="str">
        <f t="shared" ref="A7:A72" si="1">C7</f>
        <v>SERVIÇOS PRELIMINARES</v>
      </c>
      <c r="B7" s="18">
        <v>1</v>
      </c>
      <c r="C7" s="19" t="s">
        <v>9</v>
      </c>
      <c r="D7" s="20">
        <f>ROUND(E7*(1+$E$4),2)</f>
        <v>503724.25</v>
      </c>
      <c r="E7" s="20">
        <f>Planilha!J9</f>
        <v>393196.67000000004</v>
      </c>
      <c r="F7" s="21">
        <v>0.1045</v>
      </c>
      <c r="G7" s="21">
        <v>7.4999999999999997E-2</v>
      </c>
      <c r="H7" s="21">
        <v>7.4999999999999997E-2</v>
      </c>
      <c r="I7" s="21">
        <v>7.4999999999999997E-2</v>
      </c>
      <c r="J7" s="21">
        <v>7.4999999999999997E-2</v>
      </c>
      <c r="K7" s="21">
        <v>7.4999999999999997E-2</v>
      </c>
      <c r="L7" s="21">
        <v>7.4999999999999997E-2</v>
      </c>
      <c r="M7" s="21">
        <v>7.4999999999999997E-2</v>
      </c>
      <c r="N7" s="22">
        <v>7.1999999999999995E-2</v>
      </c>
      <c r="O7" s="22">
        <v>9.9500000000000005E-2</v>
      </c>
      <c r="P7" s="22">
        <v>9.9500000000000005E-2</v>
      </c>
      <c r="Q7" s="22">
        <v>9.9500000000000005E-2</v>
      </c>
      <c r="R7" s="23"/>
      <c r="S7" s="23"/>
      <c r="T7" s="23"/>
      <c r="U7" s="24">
        <f>SUM(F7:Q7)</f>
        <v>1</v>
      </c>
      <c r="V7" s="24"/>
      <c r="W7">
        <f>IF(B7&lt;&gt;"",SUM(F7:I7),"")</f>
        <v>0.32950000000000002</v>
      </c>
    </row>
    <row r="8" spans="1:23" ht="20.25">
      <c r="A8">
        <f t="shared" si="1"/>
        <v>0</v>
      </c>
      <c r="B8" s="18"/>
      <c r="C8" s="19"/>
      <c r="D8" s="20"/>
      <c r="E8" s="20"/>
      <c r="F8" s="23"/>
      <c r="G8" s="25"/>
      <c r="H8" s="25"/>
      <c r="I8" s="25"/>
      <c r="J8" s="25"/>
      <c r="K8" s="26"/>
      <c r="L8" s="23"/>
      <c r="M8" s="23"/>
      <c r="N8" s="23"/>
      <c r="O8" s="23"/>
      <c r="P8" s="23"/>
      <c r="Q8" s="23"/>
      <c r="R8" s="23"/>
      <c r="S8" s="23"/>
      <c r="T8" s="23"/>
      <c r="W8" t="str">
        <f>IF(B8&lt;&gt;"",SUM(F8:I8),"")</f>
        <v/>
      </c>
    </row>
    <row r="9" spans="1:23" ht="20.25">
      <c r="B9" s="18"/>
      <c r="C9" s="19"/>
      <c r="D9" s="20"/>
      <c r="E9" s="20"/>
      <c r="F9" s="16">
        <f>$D$10*F10</f>
        <v>67599.637000000002</v>
      </c>
      <c r="G9" s="16">
        <f>$D$10*G10</f>
        <v>28971.273000000001</v>
      </c>
      <c r="H9" s="16"/>
      <c r="I9" s="16"/>
      <c r="J9" s="16"/>
      <c r="K9" s="16"/>
      <c r="L9" s="16"/>
      <c r="M9" s="16"/>
      <c r="N9" s="16"/>
      <c r="O9" s="16"/>
      <c r="P9" s="16"/>
      <c r="Q9" s="16"/>
      <c r="R9" s="16">
        <f>SUM(F9:Q9)</f>
        <v>96570.91</v>
      </c>
      <c r="S9" s="17">
        <f>R9/$D$73</f>
        <v>8.6304632152778993E-3</v>
      </c>
      <c r="T9" s="17">
        <f>T6+S9</f>
        <v>5.36478873057048E-2</v>
      </c>
    </row>
    <row r="10" spans="1:23" ht="20.25">
      <c r="A10" t="str">
        <f t="shared" ref="A10" si="2">C10</f>
        <v>DEMOLIÇÕES E LIMPEZAS</v>
      </c>
      <c r="B10" s="18">
        <v>2</v>
      </c>
      <c r="C10" s="19" t="str">
        <f>Planilha!D25</f>
        <v>DEMOLIÇÕES E LIMPEZAS</v>
      </c>
      <c r="D10" s="20">
        <f>ROUND(E10*(1+$E$4),2)</f>
        <v>96570.91</v>
      </c>
      <c r="E10" s="20">
        <f>Planilha!J25</f>
        <v>75381.239999999991</v>
      </c>
      <c r="F10" s="22">
        <v>0.7</v>
      </c>
      <c r="G10" s="22">
        <v>0.3</v>
      </c>
      <c r="H10" s="22"/>
      <c r="I10" s="22"/>
      <c r="J10" s="22"/>
      <c r="K10" s="22"/>
      <c r="L10" s="22"/>
      <c r="M10" s="22"/>
      <c r="N10" s="22"/>
      <c r="O10" s="22"/>
      <c r="P10" s="21"/>
      <c r="Q10" s="27"/>
      <c r="R10" s="23"/>
      <c r="S10" s="23"/>
      <c r="T10" s="23"/>
      <c r="U10" s="24">
        <f>SUM(F10:Q10)</f>
        <v>1</v>
      </c>
      <c r="W10">
        <f>IF(B10&lt;&gt;"",SUM(F10:I10),"")</f>
        <v>1</v>
      </c>
    </row>
    <row r="11" spans="1:23" ht="20.25">
      <c r="B11" s="18"/>
      <c r="C11" s="19"/>
      <c r="D11" s="20"/>
      <c r="E11" s="20"/>
      <c r="F11" s="23"/>
      <c r="G11" s="25"/>
      <c r="H11" s="25"/>
      <c r="I11" s="25"/>
      <c r="J11" s="25"/>
      <c r="K11" s="26"/>
      <c r="L11" s="23"/>
      <c r="M11" s="23"/>
      <c r="N11" s="23"/>
      <c r="O11" s="23"/>
      <c r="P11" s="23"/>
      <c r="Q11" s="23"/>
      <c r="R11" s="23"/>
      <c r="S11" s="23"/>
      <c r="T11" s="23"/>
    </row>
    <row r="12" spans="1:23" ht="20.25">
      <c r="B12" s="18"/>
      <c r="C12" s="19"/>
      <c r="D12" s="20"/>
      <c r="E12" s="20"/>
      <c r="F12" s="16"/>
      <c r="G12" s="16">
        <f t="shared" ref="G12:K12" si="3">$D$13*G13</f>
        <v>63949.508999999998</v>
      </c>
      <c r="H12" s="16">
        <f t="shared" si="3"/>
        <v>74607.760499999989</v>
      </c>
      <c r="I12" s="16">
        <f t="shared" si="3"/>
        <v>74607.760499999989</v>
      </c>
      <c r="J12" s="16">
        <f t="shared" si="3"/>
        <v>0</v>
      </c>
      <c r="K12" s="16">
        <f t="shared" si="3"/>
        <v>0</v>
      </c>
      <c r="L12" s="16"/>
      <c r="M12" s="16"/>
      <c r="N12" s="16"/>
      <c r="O12" s="16"/>
      <c r="P12" s="16"/>
      <c r="Q12" s="16"/>
      <c r="R12" s="16">
        <f>SUM(F12:Q12)</f>
        <v>213165.02999999997</v>
      </c>
      <c r="S12" s="17">
        <f>R12/$D$73</f>
        <v>1.9050384325865932E-2</v>
      </c>
      <c r="T12" s="17">
        <f>T9+S12</f>
        <v>7.2698271631570735E-2</v>
      </c>
    </row>
    <row r="13" spans="1:23" ht="20.25">
      <c r="A13" t="str">
        <f t="shared" si="1"/>
        <v>ESTRUTURA EM CONCRETO ARMADO</v>
      </c>
      <c r="B13" s="18">
        <v>2</v>
      </c>
      <c r="C13" s="19" t="s">
        <v>14</v>
      </c>
      <c r="D13" s="20">
        <f>ROUND(E13*(1+$E$4),2)</f>
        <v>213165.03</v>
      </c>
      <c r="E13" s="20">
        <f>Planilha!J42</f>
        <v>166392.19</v>
      </c>
      <c r="F13" s="22"/>
      <c r="G13" s="22">
        <v>0.3</v>
      </c>
      <c r="H13" s="22">
        <v>0.35</v>
      </c>
      <c r="I13" s="22">
        <v>0.35</v>
      </c>
      <c r="J13" s="22"/>
      <c r="K13" s="22"/>
      <c r="L13" s="22"/>
      <c r="M13" s="22"/>
      <c r="N13" s="22"/>
      <c r="O13" s="22"/>
      <c r="P13" s="21"/>
      <c r="Q13" s="27"/>
      <c r="R13" s="23"/>
      <c r="S13" s="23"/>
      <c r="T13" s="23"/>
      <c r="U13" s="24">
        <f>SUM(F13:Q13)</f>
        <v>0.99999999999999989</v>
      </c>
      <c r="W13">
        <f t="shared" ref="W13:W28" si="4">IF(B13&lt;&gt;"",SUM(F13:I13),"")</f>
        <v>0.99999999999999989</v>
      </c>
    </row>
    <row r="14" spans="1:23" ht="20.25">
      <c r="A14">
        <f t="shared" si="1"/>
        <v>0</v>
      </c>
      <c r="B14" s="18"/>
      <c r="C14" s="19"/>
      <c r="D14" s="20"/>
      <c r="E14" s="20"/>
      <c r="F14" s="23"/>
      <c r="G14" s="25"/>
      <c r="H14" s="25"/>
      <c r="I14" s="25"/>
      <c r="J14" s="25"/>
      <c r="K14" s="26"/>
      <c r="L14" s="23"/>
      <c r="M14" s="23"/>
      <c r="N14" s="23"/>
      <c r="O14" s="23"/>
      <c r="P14" s="23"/>
      <c r="Q14" s="23"/>
      <c r="R14" s="23"/>
      <c r="S14" s="23"/>
      <c r="T14" s="23"/>
      <c r="W14" t="str">
        <f t="shared" si="4"/>
        <v/>
      </c>
    </row>
    <row r="15" spans="1:23" ht="20.25">
      <c r="A15">
        <f t="shared" si="1"/>
        <v>0</v>
      </c>
      <c r="B15" s="18"/>
      <c r="C15" s="28"/>
      <c r="D15" s="20"/>
      <c r="E15" s="20"/>
      <c r="F15" s="16"/>
      <c r="G15" s="29"/>
      <c r="H15" s="29"/>
      <c r="I15" s="29"/>
      <c r="J15" s="16">
        <f t="shared" ref="J15:L15" si="5">$D$16*J16</f>
        <v>37453.227000000006</v>
      </c>
      <c r="K15" s="16">
        <f t="shared" si="5"/>
        <v>36351.661500000002</v>
      </c>
      <c r="L15" s="16">
        <f t="shared" si="5"/>
        <v>36351.661500000002</v>
      </c>
      <c r="M15" s="16"/>
      <c r="N15" s="16"/>
      <c r="O15" s="16"/>
      <c r="P15" s="16"/>
      <c r="Q15" s="16"/>
      <c r="R15" s="16">
        <f>SUM(F15:Q15)</f>
        <v>110156.55</v>
      </c>
      <c r="S15" s="17">
        <f>R15/$D$73</f>
        <v>9.8446007467147267E-3</v>
      </c>
      <c r="T15" s="17">
        <f>T12+S15</f>
        <v>8.2542872378285462E-2</v>
      </c>
      <c r="W15" t="str">
        <f t="shared" si="4"/>
        <v/>
      </c>
    </row>
    <row r="16" spans="1:23" ht="29.25" customHeight="1">
      <c r="A16" t="str">
        <f t="shared" si="1"/>
        <v>IMPERMEABILIZAÇÃO</v>
      </c>
      <c r="B16" s="18">
        <v>4</v>
      </c>
      <c r="C16" s="19" t="str">
        <f>[1]Orçamento!$D$45</f>
        <v>IMPERMEABILIZAÇÃO</v>
      </c>
      <c r="D16" s="20">
        <f>ROUND(E16*(1+$E$4),2)</f>
        <v>110156.55</v>
      </c>
      <c r="E16" s="20">
        <f>Planilha!J73</f>
        <v>85985.91</v>
      </c>
      <c r="F16" s="27"/>
      <c r="G16" s="27"/>
      <c r="H16" s="27"/>
      <c r="I16" s="27"/>
      <c r="J16" s="21">
        <v>0.34</v>
      </c>
      <c r="K16" s="21">
        <v>0.33</v>
      </c>
      <c r="L16" s="21">
        <v>0.33</v>
      </c>
      <c r="M16" s="21"/>
      <c r="N16" s="27"/>
      <c r="O16" s="27"/>
      <c r="P16" s="27"/>
      <c r="Q16" s="27"/>
      <c r="R16" s="23"/>
      <c r="S16" s="23"/>
      <c r="T16" s="23"/>
      <c r="U16" s="24">
        <f>SUM(F16:Q16)</f>
        <v>1</v>
      </c>
      <c r="W16">
        <f t="shared" si="4"/>
        <v>0</v>
      </c>
    </row>
    <row r="17" spans="1:23" ht="22.5" customHeight="1">
      <c r="A17">
        <f t="shared" si="1"/>
        <v>0</v>
      </c>
      <c r="B17" s="18"/>
      <c r="C17" s="28"/>
      <c r="D17" s="20"/>
      <c r="E17" s="20"/>
      <c r="F17" s="23"/>
      <c r="G17" s="25"/>
      <c r="H17" s="25"/>
      <c r="I17" s="25"/>
      <c r="J17" s="25"/>
      <c r="K17" s="26"/>
      <c r="L17" s="23"/>
      <c r="M17" s="23"/>
      <c r="N17" s="23"/>
      <c r="O17" s="23"/>
      <c r="P17" s="23"/>
      <c r="Q17" s="23"/>
      <c r="R17" s="23"/>
      <c r="S17" s="23"/>
      <c r="T17" s="23"/>
      <c r="W17" t="str">
        <f t="shared" si="4"/>
        <v/>
      </c>
    </row>
    <row r="18" spans="1:23" ht="20.25">
      <c r="A18">
        <f t="shared" si="1"/>
        <v>0</v>
      </c>
      <c r="B18" s="18"/>
      <c r="C18" s="19"/>
      <c r="D18" s="20"/>
      <c r="E18" s="20"/>
      <c r="F18" s="16">
        <f>$D$19*F19</f>
        <v>0</v>
      </c>
      <c r="G18" s="16">
        <f t="shared" ref="G18:O18" si="6">$D$19*G19</f>
        <v>49979.818725000005</v>
      </c>
      <c r="H18" s="16">
        <f t="shared" si="6"/>
        <v>40252.203000000001</v>
      </c>
      <c r="I18" s="16">
        <f t="shared" si="6"/>
        <v>40252.203000000001</v>
      </c>
      <c r="J18" s="16"/>
      <c r="K18" s="16">
        <f t="shared" si="6"/>
        <v>0</v>
      </c>
      <c r="L18" s="16">
        <f t="shared" si="6"/>
        <v>0</v>
      </c>
      <c r="M18" s="16">
        <f t="shared" si="6"/>
        <v>0</v>
      </c>
      <c r="N18" s="16">
        <f t="shared" si="6"/>
        <v>0</v>
      </c>
      <c r="O18" s="16">
        <f t="shared" si="6"/>
        <v>3689.7852750000002</v>
      </c>
      <c r="P18" s="16"/>
      <c r="Q18" s="16"/>
      <c r="R18" s="16">
        <f>SUM(F18:Q18)</f>
        <v>134174.01</v>
      </c>
      <c r="S18" s="17">
        <f>R18/$D$73</f>
        <v>1.1991021496549313E-2</v>
      </c>
      <c r="T18" s="17">
        <f>T15+S18</f>
        <v>9.4533893874834768E-2</v>
      </c>
      <c r="W18" t="str">
        <f t="shared" si="4"/>
        <v/>
      </c>
    </row>
    <row r="19" spans="1:23" ht="20.25">
      <c r="A19" t="str">
        <f t="shared" si="1"/>
        <v>PAREDES E FECHAMENTOS</v>
      </c>
      <c r="B19" s="18">
        <v>6</v>
      </c>
      <c r="C19" s="19" t="str">
        <f>[1]Orçamento!$D$58</f>
        <v>PAREDES E FECHAMENTOS</v>
      </c>
      <c r="D19" s="20">
        <f>ROUND(E19*(1+$E$4),2)</f>
        <v>134174.01</v>
      </c>
      <c r="E19" s="20">
        <f>Planilha!J83+Planilha!J87</f>
        <v>104733.44</v>
      </c>
      <c r="F19" s="22"/>
      <c r="G19" s="22">
        <v>0.3725</v>
      </c>
      <c r="H19" s="22">
        <v>0.3</v>
      </c>
      <c r="I19" s="22">
        <v>0.3</v>
      </c>
      <c r="J19" s="22"/>
      <c r="K19" s="22"/>
      <c r="L19" s="22"/>
      <c r="M19" s="22"/>
      <c r="N19" s="22"/>
      <c r="O19" s="22">
        <v>2.75E-2</v>
      </c>
      <c r="P19" s="27"/>
      <c r="Q19" s="31"/>
      <c r="R19" s="23"/>
      <c r="S19" s="23"/>
      <c r="T19" s="23"/>
      <c r="U19" s="24">
        <f>SUM(F19:Q19)</f>
        <v>0.99999999999999989</v>
      </c>
      <c r="W19">
        <f t="shared" si="4"/>
        <v>0.97249999999999992</v>
      </c>
    </row>
    <row r="20" spans="1:23" ht="21" customHeight="1">
      <c r="A20">
        <f t="shared" si="1"/>
        <v>0</v>
      </c>
      <c r="B20" s="18"/>
      <c r="C20" s="19"/>
      <c r="D20" s="20"/>
      <c r="E20" s="20"/>
      <c r="F20" s="23"/>
      <c r="G20" s="25"/>
      <c r="H20" s="25"/>
      <c r="I20" s="25"/>
      <c r="J20" s="25"/>
      <c r="K20" s="26"/>
      <c r="L20" s="23"/>
      <c r="M20" s="23"/>
      <c r="N20" s="23"/>
      <c r="O20" s="23"/>
      <c r="P20" s="23"/>
      <c r="Q20" s="23"/>
      <c r="R20" s="23"/>
      <c r="S20" s="23"/>
      <c r="T20" s="23"/>
      <c r="W20" t="str">
        <f t="shared" si="4"/>
        <v/>
      </c>
    </row>
    <row r="21" spans="1:23" ht="21" customHeight="1">
      <c r="A21">
        <f t="shared" si="1"/>
        <v>0</v>
      </c>
      <c r="B21" s="18"/>
      <c r="C21" s="19"/>
      <c r="D21" s="20"/>
      <c r="E21" s="20"/>
      <c r="F21" s="16"/>
      <c r="G21" s="29"/>
      <c r="H21" s="29"/>
      <c r="I21" s="16">
        <f t="shared" ref="I21:K21" si="7">$D$22*I22</f>
        <v>19162.677</v>
      </c>
      <c r="J21" s="16">
        <f t="shared" si="7"/>
        <v>19162.677</v>
      </c>
      <c r="K21" s="16">
        <f t="shared" si="7"/>
        <v>19162.677</v>
      </c>
      <c r="L21" s="16">
        <f t="shared" ref="L21:Q21" si="8">$D$22*L22</f>
        <v>19162.677</v>
      </c>
      <c r="M21" s="16">
        <f t="shared" si="8"/>
        <v>28744.015499999998</v>
      </c>
      <c r="N21" s="16">
        <f t="shared" si="8"/>
        <v>28744.015499999998</v>
      </c>
      <c r="O21" s="16">
        <f t="shared" si="8"/>
        <v>28744.015499999998</v>
      </c>
      <c r="P21" s="16">
        <f t="shared" si="8"/>
        <v>28744.015499999998</v>
      </c>
      <c r="Q21" s="16">
        <f t="shared" si="8"/>
        <v>0</v>
      </c>
      <c r="R21" s="16">
        <f>SUM(F21:Q21)</f>
        <v>191626.77000000002</v>
      </c>
      <c r="S21" s="17">
        <f>R21/$D$73</f>
        <v>1.7125527651624266E-2</v>
      </c>
      <c r="T21" s="17">
        <f>T18+S21</f>
        <v>0.11165942152645904</v>
      </c>
      <c r="W21" t="str">
        <f t="shared" si="4"/>
        <v/>
      </c>
    </row>
    <row r="22" spans="1:23" ht="20.25">
      <c r="A22" t="str">
        <f t="shared" si="1"/>
        <v>REVESTIMENTOS DE PAREDES</v>
      </c>
      <c r="B22" s="18">
        <v>7</v>
      </c>
      <c r="C22" s="19" t="s">
        <v>23</v>
      </c>
      <c r="D22" s="20">
        <f>ROUND(E22*(1+$E$4),2)</f>
        <v>191626.77</v>
      </c>
      <c r="E22" s="20">
        <f>Planilha!J89</f>
        <v>149579.87</v>
      </c>
      <c r="F22" s="27"/>
      <c r="G22" s="27"/>
      <c r="H22" s="27"/>
      <c r="I22" s="31">
        <v>0.1</v>
      </c>
      <c r="J22" s="31">
        <v>0.1</v>
      </c>
      <c r="K22" s="31">
        <v>0.1</v>
      </c>
      <c r="L22" s="31">
        <v>0.1</v>
      </c>
      <c r="M22" s="31">
        <v>0.15</v>
      </c>
      <c r="N22" s="31">
        <v>0.15</v>
      </c>
      <c r="O22" s="31">
        <v>0.15</v>
      </c>
      <c r="P22" s="31">
        <v>0.15</v>
      </c>
      <c r="Q22" s="31"/>
      <c r="R22" s="23"/>
      <c r="S22" s="23"/>
      <c r="T22" s="23"/>
      <c r="U22" s="24">
        <f>SUM(F22:Q22)</f>
        <v>1</v>
      </c>
      <c r="W22">
        <f t="shared" si="4"/>
        <v>0.1</v>
      </c>
    </row>
    <row r="23" spans="1:23" ht="20.25">
      <c r="A23">
        <f t="shared" si="1"/>
        <v>0</v>
      </c>
      <c r="B23" s="18"/>
      <c r="C23" s="19"/>
      <c r="D23" s="20"/>
      <c r="E23" s="20"/>
      <c r="F23" s="23"/>
      <c r="G23" s="25"/>
      <c r="H23" s="25"/>
      <c r="I23" s="25"/>
      <c r="J23" s="25"/>
      <c r="K23" s="26"/>
      <c r="L23" s="23"/>
      <c r="M23" s="23"/>
      <c r="N23" s="23"/>
      <c r="O23" s="23"/>
      <c r="P23" s="23"/>
      <c r="Q23" s="23"/>
      <c r="R23" s="23"/>
      <c r="S23" s="23"/>
      <c r="T23" s="23"/>
      <c r="W23" t="str">
        <f t="shared" si="4"/>
        <v/>
      </c>
    </row>
    <row r="24" spans="1:23" ht="20.25">
      <c r="A24">
        <f t="shared" si="1"/>
        <v>0</v>
      </c>
      <c r="B24" s="18"/>
      <c r="C24" s="19"/>
      <c r="D24" s="20"/>
      <c r="E24" s="20"/>
      <c r="F24" s="16"/>
      <c r="G24" s="29"/>
      <c r="H24" s="29"/>
      <c r="I24" s="29"/>
      <c r="J24" s="16">
        <f t="shared" ref="J24:P24" si="9">$D$25*J25</f>
        <v>48593.135249999999</v>
      </c>
      <c r="K24" s="16">
        <f t="shared" si="9"/>
        <v>48593.135249999999</v>
      </c>
      <c r="L24" s="16">
        <f t="shared" si="9"/>
        <v>97186.270499999999</v>
      </c>
      <c r="M24" s="16">
        <f t="shared" si="9"/>
        <v>113383.98224999999</v>
      </c>
      <c r="N24" s="16">
        <f t="shared" si="9"/>
        <v>113383.98224999999</v>
      </c>
      <c r="O24" s="16">
        <f t="shared" si="9"/>
        <v>113383.98224999999</v>
      </c>
      <c r="P24" s="16">
        <f t="shared" si="9"/>
        <v>113383.98224999999</v>
      </c>
      <c r="Q24" s="16"/>
      <c r="R24" s="16">
        <f>SUM(F24:Q24)</f>
        <v>647908.47</v>
      </c>
      <c r="S24" s="17">
        <f>R24/$D$73</f>
        <v>5.7903049864622629E-2</v>
      </c>
      <c r="T24" s="17">
        <f>T21+S24</f>
        <v>0.16956247139108166</v>
      </c>
      <c r="W24" t="str">
        <f t="shared" si="4"/>
        <v/>
      </c>
    </row>
    <row r="25" spans="1:23" ht="20.25">
      <c r="A25" t="str">
        <f t="shared" si="1"/>
        <v>PISOS</v>
      </c>
      <c r="B25" s="18">
        <v>8</v>
      </c>
      <c r="C25" s="19" t="str">
        <f>[1]Orçamento!$D$67</f>
        <v>PISOS</v>
      </c>
      <c r="D25" s="20">
        <f>ROUND(E25*(1+$E$4),2)</f>
        <v>647908.47</v>
      </c>
      <c r="E25" s="20">
        <f>Planilha!J95</f>
        <v>505743.87000000005</v>
      </c>
      <c r="F25" s="27"/>
      <c r="G25" s="27"/>
      <c r="H25" s="27"/>
      <c r="I25" s="27"/>
      <c r="J25" s="32">
        <v>7.4999999999999997E-2</v>
      </c>
      <c r="K25" s="32">
        <v>7.4999999999999997E-2</v>
      </c>
      <c r="L25" s="31">
        <v>0.15</v>
      </c>
      <c r="M25" s="31">
        <v>0.17499999999999999</v>
      </c>
      <c r="N25" s="31">
        <f>M25</f>
        <v>0.17499999999999999</v>
      </c>
      <c r="O25" s="31">
        <f>N25</f>
        <v>0.17499999999999999</v>
      </c>
      <c r="P25" s="31">
        <f>O25</f>
        <v>0.17499999999999999</v>
      </c>
      <c r="Q25" s="31"/>
      <c r="R25" s="23"/>
      <c r="S25" s="23"/>
      <c r="T25" s="23"/>
      <c r="U25" s="24">
        <f>SUM(F25:Q25)</f>
        <v>1</v>
      </c>
      <c r="W25">
        <f t="shared" si="4"/>
        <v>0</v>
      </c>
    </row>
    <row r="26" spans="1:23" ht="20.25">
      <c r="A26">
        <f t="shared" si="1"/>
        <v>0</v>
      </c>
      <c r="B26" s="18"/>
      <c r="C26" s="19"/>
      <c r="D26" s="20"/>
      <c r="E26" s="20"/>
      <c r="F26" s="23"/>
      <c r="G26" s="25"/>
      <c r="H26" s="25"/>
      <c r="I26" s="25"/>
      <c r="J26" s="25"/>
      <c r="K26" s="26"/>
      <c r="L26" s="23"/>
      <c r="M26" s="23"/>
      <c r="N26" s="23"/>
      <c r="O26" s="23"/>
      <c r="P26" s="23"/>
      <c r="Q26" s="23"/>
      <c r="R26" s="23"/>
      <c r="S26" s="23"/>
      <c r="T26" s="23"/>
      <c r="W26" t="str">
        <f t="shared" si="4"/>
        <v/>
      </c>
    </row>
    <row r="27" spans="1:23" ht="20.25">
      <c r="A27">
        <f t="shared" ref="A27:A28" si="10">C27</f>
        <v>0</v>
      </c>
      <c r="B27" s="18"/>
      <c r="C27" s="19"/>
      <c r="D27" s="20"/>
      <c r="E27" s="20"/>
      <c r="F27" s="16"/>
      <c r="G27" s="29"/>
      <c r="H27" s="29"/>
      <c r="I27" s="29"/>
      <c r="J27" s="29"/>
      <c r="K27" s="16"/>
      <c r="L27" s="16">
        <f t="shared" ref="L27:Q27" si="11">$D$28*L28</f>
        <v>51934.156000000003</v>
      </c>
      <c r="M27" s="16">
        <f t="shared" si="11"/>
        <v>51934.156000000003</v>
      </c>
      <c r="N27" s="16">
        <f t="shared" si="11"/>
        <v>51934.156000000003</v>
      </c>
      <c r="O27" s="16">
        <f t="shared" si="11"/>
        <v>51934.156000000003</v>
      </c>
      <c r="P27" s="16">
        <f t="shared" si="11"/>
        <v>51934.156000000003</v>
      </c>
      <c r="Q27" s="16">
        <f t="shared" si="11"/>
        <v>0</v>
      </c>
      <c r="R27" s="16">
        <f>SUM(F27:Q27)</f>
        <v>259670.78000000003</v>
      </c>
      <c r="S27" s="17">
        <f>R27/$D$73</f>
        <v>2.3206565153756138E-2</v>
      </c>
      <c r="T27" s="17">
        <f>T24+S27</f>
        <v>0.19276903654483779</v>
      </c>
      <c r="W27" t="str">
        <f t="shared" si="4"/>
        <v/>
      </c>
    </row>
    <row r="28" spans="1:23" ht="20.25">
      <c r="A28" t="str">
        <f t="shared" si="10"/>
        <v>FORRO/TETO</v>
      </c>
      <c r="B28" s="18">
        <v>8</v>
      </c>
      <c r="C28" s="19" t="str">
        <f>Planilha!D104</f>
        <v>FORRO/TETO</v>
      </c>
      <c r="D28" s="20">
        <f>ROUND(E28*(1+$E$4),2)</f>
        <v>259670.78</v>
      </c>
      <c r="E28" s="20">
        <f>Planilha!J104</f>
        <v>202693.61</v>
      </c>
      <c r="F28" s="27"/>
      <c r="G28" s="27"/>
      <c r="H28" s="27"/>
      <c r="I28" s="27"/>
      <c r="J28" s="27"/>
      <c r="K28" s="32"/>
      <c r="L28" s="32">
        <v>0.2</v>
      </c>
      <c r="M28" s="32">
        <v>0.2</v>
      </c>
      <c r="N28" s="32">
        <v>0.2</v>
      </c>
      <c r="O28" s="31">
        <v>0.2</v>
      </c>
      <c r="P28" s="31">
        <v>0.2</v>
      </c>
      <c r="Q28" s="31"/>
      <c r="R28" s="23"/>
      <c r="S28" s="23"/>
      <c r="T28" s="23"/>
      <c r="U28" s="24">
        <f>SUM(F28:Q28)</f>
        <v>1</v>
      </c>
      <c r="W28">
        <f t="shared" si="4"/>
        <v>0</v>
      </c>
    </row>
    <row r="29" spans="1:23" ht="20.25">
      <c r="B29" s="18"/>
      <c r="C29" s="19"/>
      <c r="D29" s="20"/>
      <c r="E29" s="20"/>
      <c r="F29" s="23"/>
      <c r="G29" s="25"/>
      <c r="H29" s="25"/>
      <c r="I29" s="25"/>
      <c r="J29" s="25"/>
      <c r="K29" s="26"/>
      <c r="L29" s="23"/>
      <c r="M29" s="23"/>
      <c r="N29" s="23"/>
      <c r="O29" s="23"/>
      <c r="P29" s="23"/>
      <c r="Q29" s="23"/>
      <c r="R29" s="23"/>
      <c r="S29" s="23"/>
      <c r="T29" s="23"/>
    </row>
    <row r="30" spans="1:23" ht="20.25">
      <c r="A30">
        <f t="shared" si="1"/>
        <v>0</v>
      </c>
      <c r="B30" s="18"/>
      <c r="C30" s="19"/>
      <c r="D30" s="20"/>
      <c r="E30" s="20"/>
      <c r="F30" s="23"/>
      <c r="G30" s="25"/>
      <c r="H30" s="16">
        <f t="shared" ref="H30:M30" si="12">$D$31*H31</f>
        <v>50833.16</v>
      </c>
      <c r="I30" s="16">
        <f t="shared" si="12"/>
        <v>50833.16</v>
      </c>
      <c r="J30" s="16">
        <f t="shared" si="12"/>
        <v>50833.16</v>
      </c>
      <c r="K30" s="16">
        <f t="shared" si="12"/>
        <v>50833.16</v>
      </c>
      <c r="L30" s="16">
        <f t="shared" si="12"/>
        <v>0</v>
      </c>
      <c r="M30" s="16">
        <f t="shared" si="12"/>
        <v>0</v>
      </c>
      <c r="N30" s="23"/>
      <c r="O30" s="23"/>
      <c r="P30" s="16"/>
      <c r="Q30" s="16"/>
      <c r="R30" s="16">
        <f>SUM(F30:Q30)</f>
        <v>203332.64</v>
      </c>
      <c r="S30" s="17">
        <f>R30/$D$73</f>
        <v>1.8171671676132529E-2</v>
      </c>
      <c r="T30" s="17">
        <f>T27+S30</f>
        <v>0.21094070822097033</v>
      </c>
      <c r="W30" t="str">
        <f t="shared" ref="W30:W55" si="13">IF(B30&lt;&gt;"",SUM(F30:I30),"")</f>
        <v/>
      </c>
    </row>
    <row r="31" spans="1:23" ht="20.25">
      <c r="A31" t="str">
        <f t="shared" si="1"/>
        <v>ESTRUTURA METÁLICA E COBERTURA</v>
      </c>
      <c r="B31" s="18">
        <v>2</v>
      </c>
      <c r="C31" s="19" t="s">
        <v>745</v>
      </c>
      <c r="D31" s="20">
        <f>ROUND(E31*(1+$E$4),2)</f>
        <v>203332.64</v>
      </c>
      <c r="E31" s="20">
        <f>Planilha!J107</f>
        <v>158717.23000000001</v>
      </c>
      <c r="F31" s="27"/>
      <c r="G31" s="27"/>
      <c r="H31" s="31">
        <v>0.25</v>
      </c>
      <c r="I31" s="31">
        <v>0.25</v>
      </c>
      <c r="J31" s="31">
        <v>0.25</v>
      </c>
      <c r="K31" s="31">
        <v>0.25</v>
      </c>
      <c r="L31" s="31"/>
      <c r="M31" s="31"/>
      <c r="N31" s="27"/>
      <c r="O31" s="27"/>
      <c r="P31" s="31"/>
      <c r="Q31" s="31"/>
      <c r="R31" s="23"/>
      <c r="S31" s="23"/>
      <c r="T31" s="23"/>
      <c r="U31" s="24">
        <f>SUM(F31:Q31)</f>
        <v>1</v>
      </c>
      <c r="W31">
        <f t="shared" si="13"/>
        <v>0.5</v>
      </c>
    </row>
    <row r="32" spans="1:23" ht="20.25">
      <c r="A32">
        <f t="shared" si="1"/>
        <v>0</v>
      </c>
      <c r="B32" s="18"/>
      <c r="C32" s="19"/>
      <c r="D32" s="20"/>
      <c r="E32" s="20"/>
      <c r="F32" s="23"/>
      <c r="G32" s="25"/>
      <c r="H32" s="25"/>
      <c r="I32" s="25"/>
      <c r="J32" s="25"/>
      <c r="K32" s="26"/>
      <c r="L32" s="23"/>
      <c r="M32" s="23"/>
      <c r="N32" s="23"/>
      <c r="O32" s="23"/>
      <c r="P32" s="23"/>
      <c r="Q32" s="23"/>
      <c r="R32" s="23"/>
      <c r="S32" s="23"/>
      <c r="T32" s="23"/>
      <c r="W32" t="str">
        <f t="shared" si="13"/>
        <v/>
      </c>
    </row>
    <row r="33" spans="1:23" ht="20.25">
      <c r="A33">
        <f t="shared" si="1"/>
        <v>0</v>
      </c>
      <c r="B33" s="18"/>
      <c r="C33" s="19"/>
      <c r="D33" s="20"/>
      <c r="E33" s="20"/>
      <c r="F33" s="16"/>
      <c r="G33" s="29"/>
      <c r="H33" s="29"/>
      <c r="I33" s="29"/>
      <c r="J33" s="29"/>
      <c r="K33" s="16"/>
      <c r="L33" s="16"/>
      <c r="M33" s="16">
        <f t="shared" ref="M33:Q33" si="14">$D$34*M34</f>
        <v>108736.73000000001</v>
      </c>
      <c r="N33" s="16">
        <f t="shared" si="14"/>
        <v>108736.73000000001</v>
      </c>
      <c r="O33" s="16">
        <f t="shared" si="14"/>
        <v>108736.73000000001</v>
      </c>
      <c r="P33" s="16">
        <f t="shared" si="14"/>
        <v>108736.73000000001</v>
      </c>
      <c r="Q33" s="16">
        <f t="shared" si="14"/>
        <v>108736.73000000001</v>
      </c>
      <c r="R33" s="16">
        <f>SUM(F33:Q33)</f>
        <v>543683.65</v>
      </c>
      <c r="S33" s="17">
        <f>R33/$D$73</f>
        <v>4.8588562974844332E-2</v>
      </c>
      <c r="T33" s="17">
        <f>T30+S33</f>
        <v>0.25952927119581465</v>
      </c>
      <c r="W33" t="str">
        <f t="shared" si="13"/>
        <v/>
      </c>
    </row>
    <row r="34" spans="1:23" ht="20.25">
      <c r="A34" t="str">
        <f t="shared" si="1"/>
        <v>ESQUADRIAS</v>
      </c>
      <c r="B34" s="18">
        <v>9</v>
      </c>
      <c r="C34" s="19" t="str">
        <f>[1]Orçamento!$D$74</f>
        <v>ESQUADRIAS</v>
      </c>
      <c r="D34" s="20">
        <f>ROUNDDOWN(E34*(1+$E$4),2)</f>
        <v>543683.65</v>
      </c>
      <c r="E34" s="20">
        <f>Planilha!J117</f>
        <v>424388.15</v>
      </c>
      <c r="F34" s="27"/>
      <c r="G34" s="27"/>
      <c r="H34" s="27"/>
      <c r="I34" s="27"/>
      <c r="J34" s="27"/>
      <c r="K34" s="30"/>
      <c r="L34" s="31"/>
      <c r="M34" s="31">
        <v>0.2</v>
      </c>
      <c r="N34" s="31">
        <v>0.2</v>
      </c>
      <c r="O34" s="31">
        <v>0.2</v>
      </c>
      <c r="P34" s="31">
        <v>0.2</v>
      </c>
      <c r="Q34" s="31">
        <v>0.2</v>
      </c>
      <c r="R34" s="23"/>
      <c r="S34" s="23"/>
      <c r="T34" s="23"/>
      <c r="U34" s="24">
        <f>SUM(F34:Q34)</f>
        <v>1</v>
      </c>
      <c r="W34">
        <f t="shared" si="13"/>
        <v>0</v>
      </c>
    </row>
    <row r="35" spans="1:23" ht="20.25">
      <c r="A35">
        <f t="shared" si="1"/>
        <v>0</v>
      </c>
      <c r="B35" s="18"/>
      <c r="C35" s="19"/>
      <c r="D35" s="20"/>
      <c r="E35" s="20"/>
      <c r="F35" s="23"/>
      <c r="G35" s="25"/>
      <c r="H35" s="25"/>
      <c r="I35" s="25"/>
      <c r="J35" s="25"/>
      <c r="K35" s="26"/>
      <c r="L35" s="23"/>
      <c r="M35" s="23"/>
      <c r="N35" s="23"/>
      <c r="O35" s="23"/>
      <c r="P35" s="23"/>
      <c r="Q35" s="23"/>
      <c r="R35" s="23"/>
      <c r="S35" s="23"/>
      <c r="T35" s="23"/>
      <c r="W35" t="str">
        <f t="shared" si="13"/>
        <v/>
      </c>
    </row>
    <row r="36" spans="1:23" ht="20.25">
      <c r="A36">
        <f t="shared" si="1"/>
        <v>0</v>
      </c>
      <c r="B36" s="18"/>
      <c r="C36" s="19"/>
      <c r="D36" s="20"/>
      <c r="E36" s="20"/>
      <c r="F36" s="16"/>
      <c r="G36" s="29"/>
      <c r="H36" s="29"/>
      <c r="I36" s="29"/>
      <c r="J36" s="29"/>
      <c r="K36" s="16"/>
      <c r="L36" s="16"/>
      <c r="M36" s="16">
        <f t="shared" ref="M36:O36" si="15">$D$37*M37</f>
        <v>18862.080000000002</v>
      </c>
      <c r="N36" s="16">
        <f t="shared" si="15"/>
        <v>18862.080000000002</v>
      </c>
      <c r="O36" s="16">
        <f t="shared" si="15"/>
        <v>18862.080000000002</v>
      </c>
      <c r="P36" s="16">
        <f t="shared" ref="P36" si="16">$D$37*P37</f>
        <v>18862.080000000002</v>
      </c>
      <c r="Q36" s="16"/>
      <c r="R36" s="16">
        <f>SUM(F36:Q36)</f>
        <v>75448.320000000007</v>
      </c>
      <c r="S36" s="17">
        <f>R36/$D$73</f>
        <v>6.7427546288475054E-3</v>
      </c>
      <c r="T36" s="17">
        <f>T33+S36</f>
        <v>0.26627202582466214</v>
      </c>
      <c r="W36" t="str">
        <f t="shared" si="13"/>
        <v/>
      </c>
    </row>
    <row r="37" spans="1:23" ht="20.25">
      <c r="A37" t="str">
        <f t="shared" si="1"/>
        <v>GRANITO</v>
      </c>
      <c r="B37" s="18">
        <v>10</v>
      </c>
      <c r="C37" s="19" t="s">
        <v>31</v>
      </c>
      <c r="D37" s="20">
        <f>ROUND(E37*(1+$E$4),2)</f>
        <v>75448.320000000007</v>
      </c>
      <c r="E37" s="20">
        <f>Planilha!J140</f>
        <v>58893.39</v>
      </c>
      <c r="F37" s="27"/>
      <c r="G37" s="27"/>
      <c r="H37" s="27"/>
      <c r="I37" s="27"/>
      <c r="J37" s="27"/>
      <c r="K37" s="30"/>
      <c r="L37" s="27"/>
      <c r="M37" s="31">
        <v>0.25</v>
      </c>
      <c r="N37" s="31">
        <v>0.25</v>
      </c>
      <c r="O37" s="31">
        <v>0.25</v>
      </c>
      <c r="P37" s="31">
        <v>0.25</v>
      </c>
      <c r="Q37" s="31"/>
      <c r="R37" s="23"/>
      <c r="S37" s="23"/>
      <c r="T37" s="23"/>
      <c r="U37" s="24">
        <f>SUM(F37:Q37)</f>
        <v>1</v>
      </c>
      <c r="W37">
        <f t="shared" si="13"/>
        <v>0</v>
      </c>
    </row>
    <row r="38" spans="1:23" ht="20.25">
      <c r="A38">
        <f t="shared" si="1"/>
        <v>0</v>
      </c>
      <c r="B38" s="18"/>
      <c r="C38" s="19"/>
      <c r="D38" s="20"/>
      <c r="E38" s="20"/>
      <c r="F38" s="23"/>
      <c r="G38" s="25"/>
      <c r="H38" s="25"/>
      <c r="I38" s="25"/>
      <c r="J38" s="25"/>
      <c r="K38" s="26"/>
      <c r="L38" s="23"/>
      <c r="M38" s="23"/>
      <c r="N38" s="23"/>
      <c r="O38" s="23"/>
      <c r="P38" s="23"/>
      <c r="Q38" s="23"/>
      <c r="R38" s="23"/>
      <c r="S38" s="23"/>
      <c r="T38" s="23"/>
      <c r="W38" t="str">
        <f t="shared" si="13"/>
        <v/>
      </c>
    </row>
    <row r="39" spans="1:23" ht="20.25">
      <c r="A39">
        <f t="shared" si="1"/>
        <v>0</v>
      </c>
      <c r="B39" s="18"/>
      <c r="C39" s="19"/>
      <c r="D39" s="20"/>
      <c r="E39" s="20"/>
      <c r="F39" s="16"/>
      <c r="G39" s="29"/>
      <c r="H39" s="29"/>
      <c r="I39" s="29"/>
      <c r="J39" s="29"/>
      <c r="K39" s="16"/>
      <c r="L39" s="16"/>
      <c r="M39" s="16"/>
      <c r="N39" s="16"/>
      <c r="O39" s="16">
        <f>$D$40*O40</f>
        <v>63869.487000000001</v>
      </c>
      <c r="P39" s="16">
        <f>$D$40*P40</f>
        <v>63869.487000000001</v>
      </c>
      <c r="Q39" s="16">
        <f>$D$40*Q40</f>
        <v>65804.926000000007</v>
      </c>
      <c r="R39" s="16">
        <f>SUM(F39:Q39)</f>
        <v>193543.90000000002</v>
      </c>
      <c r="S39" s="17">
        <f>R39/$D$73</f>
        <v>1.7296859991186003E-2</v>
      </c>
      <c r="T39" s="17">
        <f>T36+S39</f>
        <v>0.28356888581584816</v>
      </c>
      <c r="W39" t="str">
        <f t="shared" si="13"/>
        <v/>
      </c>
    </row>
    <row r="40" spans="1:23" ht="20.25">
      <c r="A40" t="str">
        <f t="shared" si="1"/>
        <v>PINTURAS</v>
      </c>
      <c r="B40" s="18">
        <v>11</v>
      </c>
      <c r="C40" s="19" t="s">
        <v>32</v>
      </c>
      <c r="D40" s="20">
        <f>ROUND(E40*(1+$E$4),2)</f>
        <v>193543.9</v>
      </c>
      <c r="E40" s="20">
        <f>Planilha!J147</f>
        <v>151076.34</v>
      </c>
      <c r="F40" s="27"/>
      <c r="G40" s="27"/>
      <c r="H40" s="27"/>
      <c r="I40" s="27"/>
      <c r="J40" s="27"/>
      <c r="K40" s="30"/>
      <c r="L40" s="27"/>
      <c r="M40" s="27"/>
      <c r="N40" s="27"/>
      <c r="O40" s="31">
        <v>0.33</v>
      </c>
      <c r="P40" s="31">
        <v>0.33</v>
      </c>
      <c r="Q40" s="31">
        <v>0.34</v>
      </c>
      <c r="R40" s="33"/>
      <c r="S40" s="23"/>
      <c r="T40" s="23"/>
      <c r="U40" s="24">
        <f>SUM(F40:R40)</f>
        <v>1</v>
      </c>
      <c r="W40">
        <f t="shared" si="13"/>
        <v>0</v>
      </c>
    </row>
    <row r="41" spans="1:23" ht="20.25">
      <c r="A41">
        <f t="shared" si="1"/>
        <v>0</v>
      </c>
      <c r="B41" s="18"/>
      <c r="C41" s="19"/>
      <c r="D41" s="20"/>
      <c r="E41" s="20"/>
      <c r="F41" s="23"/>
      <c r="G41" s="25"/>
      <c r="H41" s="25"/>
      <c r="I41" s="25"/>
      <c r="J41" s="25"/>
      <c r="K41" s="26"/>
      <c r="L41" s="23"/>
      <c r="M41" s="23"/>
      <c r="N41" s="23"/>
      <c r="O41" s="23"/>
      <c r="P41" s="23"/>
      <c r="Q41" s="23"/>
      <c r="R41" s="23"/>
      <c r="S41" s="23"/>
      <c r="T41" s="23"/>
      <c r="W41" t="str">
        <f t="shared" si="13"/>
        <v/>
      </c>
    </row>
    <row r="42" spans="1:23" ht="20.25">
      <c r="A42">
        <f t="shared" si="1"/>
        <v>0</v>
      </c>
      <c r="B42" s="18"/>
      <c r="C42" s="19"/>
      <c r="D42" s="20"/>
      <c r="E42" s="20"/>
      <c r="F42" s="16"/>
      <c r="G42" s="29"/>
      <c r="H42" s="29"/>
      <c r="I42" s="29"/>
      <c r="J42" s="29"/>
      <c r="K42" s="16"/>
      <c r="L42" s="16"/>
      <c r="M42" s="16"/>
      <c r="N42" s="16"/>
      <c r="O42" s="16"/>
      <c r="P42" s="16">
        <f t="shared" ref="P42:Q42" si="17">$D$43*P43</f>
        <v>70804.815000000002</v>
      </c>
      <c r="Q42" s="16">
        <f t="shared" si="17"/>
        <v>70804.815000000002</v>
      </c>
      <c r="R42" s="16">
        <f>SUM(F42:Q42)</f>
        <v>141609.63</v>
      </c>
      <c r="S42" s="17">
        <f>R42/$D$73</f>
        <v>1.2655536772348045E-2</v>
      </c>
      <c r="T42" s="17">
        <f>T39+S42</f>
        <v>0.2962244225881962</v>
      </c>
      <c r="W42" t="str">
        <f t="shared" si="13"/>
        <v/>
      </c>
    </row>
    <row r="43" spans="1:23" ht="20.25">
      <c r="A43" t="str">
        <f t="shared" si="1"/>
        <v>LOUÇAS, METAIS E ACESSÓRIOS</v>
      </c>
      <c r="B43" s="18">
        <v>12</v>
      </c>
      <c r="C43" s="19" t="s">
        <v>33</v>
      </c>
      <c r="D43" s="20">
        <f>ROUND(E43*(1+$E$4),2)</f>
        <v>141609.63</v>
      </c>
      <c r="E43" s="20">
        <f>Planilha!J155</f>
        <v>110537.53000000001</v>
      </c>
      <c r="F43" s="27"/>
      <c r="G43" s="27"/>
      <c r="H43" s="27"/>
      <c r="I43" s="27"/>
      <c r="J43" s="27"/>
      <c r="K43" s="30"/>
      <c r="L43" s="27"/>
      <c r="M43" s="27"/>
      <c r="N43" s="27"/>
      <c r="O43" s="27"/>
      <c r="P43" s="31">
        <v>0.5</v>
      </c>
      <c r="Q43" s="31">
        <v>0.5</v>
      </c>
      <c r="R43" s="23"/>
      <c r="S43" s="23"/>
      <c r="T43" s="23"/>
      <c r="U43" s="24">
        <f>SUM(F43:Q43)</f>
        <v>1</v>
      </c>
      <c r="W43">
        <f t="shared" si="13"/>
        <v>0</v>
      </c>
    </row>
    <row r="44" spans="1:23" ht="20.25">
      <c r="A44">
        <f t="shared" si="1"/>
        <v>0</v>
      </c>
      <c r="B44" s="18"/>
      <c r="C44" s="19"/>
      <c r="D44" s="20"/>
      <c r="E44" s="20"/>
      <c r="F44" s="23"/>
      <c r="G44" s="25"/>
      <c r="H44" s="25"/>
      <c r="I44" s="25"/>
      <c r="J44" s="25"/>
      <c r="K44" s="26"/>
      <c r="L44" s="23"/>
      <c r="M44" s="23"/>
      <c r="N44" s="23"/>
      <c r="O44" s="23"/>
      <c r="P44" s="23"/>
      <c r="Q44" s="23"/>
      <c r="R44" s="23"/>
      <c r="S44" s="23"/>
      <c r="T44" s="23"/>
      <c r="W44" t="str">
        <f t="shared" si="13"/>
        <v/>
      </c>
    </row>
    <row r="45" spans="1:23" ht="20.25">
      <c r="A45">
        <f t="shared" si="1"/>
        <v>0</v>
      </c>
      <c r="B45" s="18"/>
      <c r="C45" s="19"/>
      <c r="D45" s="20"/>
      <c r="E45" s="20"/>
      <c r="F45" s="16"/>
      <c r="G45" s="16">
        <f t="shared" ref="G45:Q45" si="18">$D$46*G46</f>
        <v>61432.780750000005</v>
      </c>
      <c r="H45" s="29"/>
      <c r="I45" s="16">
        <f t="shared" si="18"/>
        <v>61432.780750000005</v>
      </c>
      <c r="J45" s="16">
        <f t="shared" si="18"/>
        <v>122865.56150000001</v>
      </c>
      <c r="K45" s="16">
        <f t="shared" si="18"/>
        <v>245731.12300000002</v>
      </c>
      <c r="L45" s="16">
        <f t="shared" si="18"/>
        <v>307163.90375</v>
      </c>
      <c r="M45" s="16">
        <f t="shared" si="18"/>
        <v>307163.90375</v>
      </c>
      <c r="N45" s="16">
        <f t="shared" si="18"/>
        <v>307163.90375</v>
      </c>
      <c r="O45" s="16">
        <f t="shared" si="18"/>
        <v>307163.90375</v>
      </c>
      <c r="P45" s="16">
        <f t="shared" si="18"/>
        <v>368596.68449999997</v>
      </c>
      <c r="Q45" s="16">
        <f t="shared" si="18"/>
        <v>368596.68449999997</v>
      </c>
      <c r="R45" s="16">
        <f>SUM(F45:Q45)</f>
        <v>2457311.2300000004</v>
      </c>
      <c r="S45" s="17">
        <f>R45/$D$73</f>
        <v>0.21960789412675402</v>
      </c>
      <c r="T45" s="17">
        <f>T42+S45</f>
        <v>0.51583231671495022</v>
      </c>
      <c r="W45" t="str">
        <f t="shared" si="13"/>
        <v/>
      </c>
    </row>
    <row r="46" spans="1:23" ht="20.25">
      <c r="A46" t="str">
        <f t="shared" si="1"/>
        <v>INSTALAÇÕES ELÉTRICAS E SPDA</v>
      </c>
      <c r="B46" s="18" t="s">
        <v>746</v>
      </c>
      <c r="C46" s="19" t="str">
        <f>Planilha!D189</f>
        <v>INSTALAÇÕES ELÉTRICAS E SPDA</v>
      </c>
      <c r="D46" s="20">
        <f>ROUND(E46*(1+$E$4),2)</f>
        <v>2457311.23</v>
      </c>
      <c r="E46" s="20">
        <f>Planilha!J189</f>
        <v>1918126.01</v>
      </c>
      <c r="F46" s="27"/>
      <c r="G46" s="34">
        <v>2.5000000000000001E-2</v>
      </c>
      <c r="H46" s="27"/>
      <c r="I46" s="32">
        <v>2.5000000000000001E-2</v>
      </c>
      <c r="J46" s="31">
        <v>0.05</v>
      </c>
      <c r="K46" s="31">
        <v>0.1</v>
      </c>
      <c r="L46" s="31">
        <v>0.125</v>
      </c>
      <c r="M46" s="31">
        <v>0.125</v>
      </c>
      <c r="N46" s="31">
        <v>0.125</v>
      </c>
      <c r="O46" s="31">
        <v>0.125</v>
      </c>
      <c r="P46" s="31">
        <v>0.15</v>
      </c>
      <c r="Q46" s="31">
        <v>0.15</v>
      </c>
      <c r="R46" s="23"/>
      <c r="S46" s="23"/>
      <c r="T46" s="23"/>
      <c r="U46" s="24">
        <f>SUM(F46:Q46)</f>
        <v>1</v>
      </c>
      <c r="W46">
        <f t="shared" si="13"/>
        <v>0.05</v>
      </c>
    </row>
    <row r="47" spans="1:23" ht="20.25">
      <c r="A47">
        <f t="shared" si="1"/>
        <v>0</v>
      </c>
      <c r="B47" s="18"/>
      <c r="C47" s="19"/>
      <c r="D47" s="20"/>
      <c r="E47" s="20"/>
      <c r="F47" s="23"/>
      <c r="G47" s="25"/>
      <c r="H47" s="25"/>
      <c r="I47" s="25"/>
      <c r="J47" s="25"/>
      <c r="K47" s="26"/>
      <c r="L47" s="23"/>
      <c r="M47" s="23"/>
      <c r="N47" s="23"/>
      <c r="O47" s="23"/>
      <c r="P47" s="23"/>
      <c r="Q47" s="23"/>
      <c r="R47" s="23"/>
      <c r="S47" s="23"/>
      <c r="T47" s="23"/>
      <c r="W47" t="str">
        <f t="shared" si="13"/>
        <v/>
      </c>
    </row>
    <row r="48" spans="1:23" ht="20.25">
      <c r="A48">
        <f t="shared" si="1"/>
        <v>0</v>
      </c>
      <c r="B48" s="18"/>
      <c r="C48" s="19"/>
      <c r="D48" s="20"/>
      <c r="E48" s="20"/>
      <c r="F48" s="23"/>
      <c r="G48" s="16">
        <f>$D$49*G49</f>
        <v>12483.69075</v>
      </c>
      <c r="H48" s="25"/>
      <c r="I48" s="16">
        <f t="shared" ref="I48:P48" si="19">$D$49*I49</f>
        <v>12483.69075</v>
      </c>
      <c r="J48" s="16">
        <f t="shared" si="19"/>
        <v>24967.3815</v>
      </c>
      <c r="K48" s="16">
        <f t="shared" si="19"/>
        <v>24967.3815</v>
      </c>
      <c r="L48" s="16">
        <f t="shared" si="19"/>
        <v>16644.920999999998</v>
      </c>
      <c r="M48" s="16">
        <f t="shared" si="19"/>
        <v>16644.920999999998</v>
      </c>
      <c r="N48" s="16">
        <f t="shared" si="19"/>
        <v>16644.920999999998</v>
      </c>
      <c r="O48" s="16">
        <f t="shared" si="19"/>
        <v>16644.920999999998</v>
      </c>
      <c r="P48" s="16">
        <f t="shared" si="19"/>
        <v>24967.3815</v>
      </c>
      <c r="Q48" s="16"/>
      <c r="R48" s="16">
        <f>SUM(F48:Q48)</f>
        <v>166449.21</v>
      </c>
      <c r="S48" s="17">
        <f>R48/$D$73</f>
        <v>1.4875429713948705E-2</v>
      </c>
      <c r="T48" s="17">
        <f>T45+S48</f>
        <v>0.53070774642889895</v>
      </c>
      <c r="W48" t="str">
        <f t="shared" si="13"/>
        <v/>
      </c>
    </row>
    <row r="49" spans="1:23" ht="20.25">
      <c r="A49" t="str">
        <f t="shared" si="1"/>
        <v>INSTALAÇÕES HIDRAULICAS</v>
      </c>
      <c r="B49" s="18" t="s">
        <v>747</v>
      </c>
      <c r="C49" s="35" t="str">
        <f>Planilha!D190</f>
        <v>INSTALAÇÕES HIDRAULICAS</v>
      </c>
      <c r="D49" s="20">
        <f>ROUND(E49*(1+$E$4),2)</f>
        <v>166449.21</v>
      </c>
      <c r="E49" s="20">
        <f>Planilha!J190</f>
        <v>129926.79</v>
      </c>
      <c r="F49" s="27"/>
      <c r="G49" s="32">
        <v>7.4999999999999997E-2</v>
      </c>
      <c r="H49" s="27"/>
      <c r="I49" s="31">
        <v>7.4999999999999997E-2</v>
      </c>
      <c r="J49" s="31">
        <v>0.15</v>
      </c>
      <c r="K49" s="31">
        <v>0.15</v>
      </c>
      <c r="L49" s="31">
        <v>0.1</v>
      </c>
      <c r="M49" s="31">
        <v>0.1</v>
      </c>
      <c r="N49" s="31">
        <v>0.1</v>
      </c>
      <c r="O49" s="31">
        <v>0.1</v>
      </c>
      <c r="P49" s="31">
        <v>0.15</v>
      </c>
      <c r="Q49" s="31"/>
      <c r="R49" s="23"/>
      <c r="S49" s="23"/>
      <c r="T49" s="23"/>
      <c r="U49" s="24">
        <f>SUM(F49:Q49)</f>
        <v>0.99999999999999989</v>
      </c>
      <c r="W49">
        <f t="shared" si="13"/>
        <v>0.15</v>
      </c>
    </row>
    <row r="50" spans="1:23" ht="20.25">
      <c r="A50">
        <f t="shared" si="1"/>
        <v>0</v>
      </c>
      <c r="B50" s="18"/>
      <c r="C50" s="19"/>
      <c r="D50" s="20"/>
      <c r="E50" s="20"/>
      <c r="F50" s="23"/>
      <c r="G50" s="25"/>
      <c r="H50" s="25"/>
      <c r="I50" s="25"/>
      <c r="J50" s="25"/>
      <c r="K50" s="26"/>
      <c r="L50" s="23"/>
      <c r="M50" s="23"/>
      <c r="N50" s="23"/>
      <c r="O50" s="23"/>
      <c r="P50" s="23"/>
      <c r="Q50" s="23"/>
      <c r="R50" s="23"/>
      <c r="S50" s="23"/>
      <c r="T50" s="23"/>
      <c r="W50" t="str">
        <f t="shared" si="13"/>
        <v/>
      </c>
    </row>
    <row r="51" spans="1:23" ht="20.25">
      <c r="A51">
        <f t="shared" si="1"/>
        <v>0</v>
      </c>
      <c r="B51" s="18"/>
      <c r="C51" s="19"/>
      <c r="D51" s="20"/>
      <c r="E51" s="20"/>
      <c r="F51" s="16"/>
      <c r="G51" s="16">
        <f t="shared" ref="G51" si="20">$D$52*G52</f>
        <v>4034.1532499999998</v>
      </c>
      <c r="H51" s="29"/>
      <c r="I51" s="16">
        <f t="shared" ref="I51:P51" si="21">$D$52*I52</f>
        <v>4034.1532499999998</v>
      </c>
      <c r="J51" s="16">
        <f t="shared" si="21"/>
        <v>8068.3064999999997</v>
      </c>
      <c r="K51" s="16">
        <f t="shared" si="21"/>
        <v>8068.3064999999997</v>
      </c>
      <c r="L51" s="16">
        <f t="shared" si="21"/>
        <v>5378.8710000000001</v>
      </c>
      <c r="M51" s="16">
        <f t="shared" si="21"/>
        <v>5378.8710000000001</v>
      </c>
      <c r="N51" s="16">
        <f t="shared" si="21"/>
        <v>5378.8710000000001</v>
      </c>
      <c r="O51" s="16">
        <f t="shared" si="21"/>
        <v>5378.8710000000001</v>
      </c>
      <c r="P51" s="16">
        <f t="shared" si="21"/>
        <v>8068.3064999999997</v>
      </c>
      <c r="Q51" s="16"/>
      <c r="R51" s="16">
        <f>SUM(F51:Q51)</f>
        <v>53788.71</v>
      </c>
      <c r="S51" s="17">
        <f>R51/$D$73</f>
        <v>4.8070530043907676E-3</v>
      </c>
      <c r="T51" s="17">
        <f>T48+S51</f>
        <v>0.53551479943328972</v>
      </c>
      <c r="W51" t="str">
        <f t="shared" si="13"/>
        <v/>
      </c>
    </row>
    <row r="52" spans="1:23" ht="40.5">
      <c r="A52" t="str">
        <f t="shared" si="1"/>
        <v>INSTALAÇÕES DE ESGOTO SANITÁRIO - TUBOS E CONEXÕES</v>
      </c>
      <c r="B52" s="18" t="s">
        <v>748</v>
      </c>
      <c r="C52" s="35" t="str">
        <f>Planilha!D191</f>
        <v>INSTALAÇÕES DE ESGOTO SANITÁRIO - TUBOS E CONEXÕES</v>
      </c>
      <c r="D52" s="20">
        <f>ROUND(E52*(1+$E$4),2)</f>
        <v>53788.71</v>
      </c>
      <c r="E52" s="20">
        <f>Planilha!J191</f>
        <v>41986.35</v>
      </c>
      <c r="F52" s="27"/>
      <c r="G52" s="32">
        <v>7.4999999999999997E-2</v>
      </c>
      <c r="H52" s="27"/>
      <c r="I52" s="31">
        <v>7.4999999999999997E-2</v>
      </c>
      <c r="J52" s="31">
        <v>0.15</v>
      </c>
      <c r="K52" s="31">
        <v>0.15</v>
      </c>
      <c r="L52" s="31">
        <v>0.1</v>
      </c>
      <c r="M52" s="31">
        <v>0.1</v>
      </c>
      <c r="N52" s="31">
        <v>0.1</v>
      </c>
      <c r="O52" s="31">
        <v>0.1</v>
      </c>
      <c r="P52" s="31">
        <v>0.15</v>
      </c>
      <c r="Q52" s="27"/>
      <c r="R52" s="23"/>
      <c r="S52" s="23"/>
      <c r="T52" s="23"/>
      <c r="U52" s="24">
        <f>SUM(F52:Q52)</f>
        <v>0.99999999999999989</v>
      </c>
      <c r="W52">
        <f t="shared" si="13"/>
        <v>0.15</v>
      </c>
    </row>
    <row r="53" spans="1:23" ht="20.25">
      <c r="A53">
        <f t="shared" si="1"/>
        <v>0</v>
      </c>
      <c r="B53" s="18"/>
      <c r="C53" s="28"/>
      <c r="D53" s="20"/>
      <c r="E53" s="20"/>
      <c r="F53" s="23"/>
      <c r="G53" s="25"/>
      <c r="H53" s="25"/>
      <c r="I53" s="25"/>
      <c r="J53" s="25"/>
      <c r="K53" s="26"/>
      <c r="L53" s="23"/>
      <c r="M53" s="23"/>
      <c r="N53" s="23"/>
      <c r="O53" s="23"/>
      <c r="P53" s="23"/>
      <c r="Q53" s="23"/>
      <c r="R53" s="23"/>
      <c r="S53" s="23"/>
      <c r="T53" s="23"/>
      <c r="W53" t="str">
        <f t="shared" si="13"/>
        <v/>
      </c>
    </row>
    <row r="54" spans="1:23" ht="20.25">
      <c r="A54">
        <f t="shared" si="1"/>
        <v>0</v>
      </c>
      <c r="B54" s="18"/>
      <c r="C54" s="19"/>
      <c r="D54" s="20"/>
      <c r="E54" s="20"/>
      <c r="F54" s="23"/>
      <c r="G54" s="25"/>
      <c r="H54" s="25"/>
      <c r="I54" s="25"/>
      <c r="J54" s="25"/>
      <c r="K54" s="26"/>
      <c r="L54" s="23"/>
      <c r="M54" s="23"/>
      <c r="N54" s="16">
        <f>$D$55*N55</f>
        <v>82085.399999999994</v>
      </c>
      <c r="O54" s="16">
        <f>$D$55*O55</f>
        <v>82085.399999999994</v>
      </c>
      <c r="P54" s="23"/>
      <c r="Q54" s="23"/>
      <c r="R54" s="16">
        <f>SUM(F54:Q54)</f>
        <v>164170.79999999999</v>
      </c>
      <c r="S54" s="17">
        <f>R54/$D$73</f>
        <v>1.4671810076375429E-2</v>
      </c>
      <c r="T54" s="17">
        <f>T51+S54</f>
        <v>0.55018660950966514</v>
      </c>
      <c r="W54" t="str">
        <f t="shared" si="13"/>
        <v/>
      </c>
    </row>
    <row r="55" spans="1:23" ht="49.5" customHeight="1">
      <c r="A55" t="str">
        <f t="shared" si="1"/>
        <v>INSTALAÇÕES PREVENÇÃO E COMBATE A INCÊNDIO</v>
      </c>
      <c r="B55" s="18" t="s">
        <v>749</v>
      </c>
      <c r="C55" s="35" t="str">
        <f>Planilha!D192</f>
        <v>INSTALAÇÕES PREVENÇÃO E COMBATE A INCÊNDIO</v>
      </c>
      <c r="D55" s="20">
        <f>ROUND(E55*(1+$E$4),2)</f>
        <v>164170.79999999999</v>
      </c>
      <c r="E55" s="20">
        <f>Planilha!J192</f>
        <v>128148.31</v>
      </c>
      <c r="F55" s="27"/>
      <c r="G55" s="27"/>
      <c r="H55" s="27"/>
      <c r="I55" s="27"/>
      <c r="J55" s="27"/>
      <c r="K55" s="30"/>
      <c r="L55" s="27"/>
      <c r="M55" s="27"/>
      <c r="N55" s="31">
        <v>0.5</v>
      </c>
      <c r="O55" s="31">
        <v>0.5</v>
      </c>
      <c r="P55" s="27"/>
      <c r="Q55" s="27"/>
      <c r="R55" s="23"/>
      <c r="S55" s="23"/>
      <c r="T55" s="23"/>
      <c r="U55" s="24">
        <f>SUM(F55:Q55)</f>
        <v>1</v>
      </c>
      <c r="W55">
        <f t="shared" si="13"/>
        <v>0</v>
      </c>
    </row>
    <row r="56" spans="1:23" ht="20.25">
      <c r="B56" s="18"/>
      <c r="C56" s="28"/>
      <c r="D56" s="20"/>
      <c r="E56" s="20"/>
      <c r="F56" s="23"/>
      <c r="G56" s="25"/>
      <c r="H56" s="25"/>
      <c r="I56" s="25"/>
      <c r="J56" s="25"/>
      <c r="K56" s="26"/>
      <c r="L56" s="23"/>
      <c r="M56" s="23"/>
      <c r="N56" s="23"/>
      <c r="O56" s="23"/>
      <c r="P56" s="23"/>
      <c r="Q56" s="23"/>
      <c r="R56" s="23"/>
      <c r="S56" s="23"/>
      <c r="T56" s="23"/>
    </row>
    <row r="57" spans="1:23" ht="20.25">
      <c r="A57">
        <f t="shared" ref="A57:A58" si="22">C57</f>
        <v>0</v>
      </c>
      <c r="B57" s="18"/>
      <c r="C57" s="19"/>
      <c r="D57" s="20"/>
      <c r="E57" s="20"/>
      <c r="F57" s="23"/>
      <c r="G57" s="25"/>
      <c r="H57" s="25"/>
      <c r="I57" s="25"/>
      <c r="J57" s="25"/>
      <c r="K57" s="26"/>
      <c r="L57" s="23"/>
      <c r="M57" s="23"/>
      <c r="N57" s="23"/>
      <c r="O57" s="16">
        <f>$D$58*O58</f>
        <v>293993.2</v>
      </c>
      <c r="P57" s="16">
        <f>$D$58*P58</f>
        <v>293993.2</v>
      </c>
      <c r="Q57" s="23"/>
      <c r="R57" s="16">
        <f>SUM(F57:Q57)</f>
        <v>587986.4</v>
      </c>
      <c r="S57" s="17">
        <f>R57/$D$73</f>
        <v>5.2547863495163057E-2</v>
      </c>
      <c r="T57" s="17">
        <f>T54+S57</f>
        <v>0.60273447300482819</v>
      </c>
      <c r="W57" t="str">
        <f>IF(B57&lt;&gt;"",SUM(F57:I57),"")</f>
        <v/>
      </c>
    </row>
    <row r="58" spans="1:23" ht="40.5">
      <c r="A58" t="str">
        <f t="shared" si="22"/>
        <v>INSTALAÇÕES ESPECIAIS (IT MÉDICO, SISTEMAS ESPECIAIS E SONORIZAÇÃO)</v>
      </c>
      <c r="B58" s="18" t="s">
        <v>750</v>
      </c>
      <c r="C58" s="35" t="str">
        <f>Planilha!D193</f>
        <v>INSTALAÇÕES ESPECIAIS (IT MÉDICO, SISTEMAS ESPECIAIS E SONORIZAÇÃO)</v>
      </c>
      <c r="D58" s="20">
        <f>ROUNDUP(E58*(1+$E$4),2)</f>
        <v>587986.4</v>
      </c>
      <c r="E58" s="20">
        <f>Planilha!I193</f>
        <v>458969.94</v>
      </c>
      <c r="F58" s="27"/>
      <c r="G58" s="27"/>
      <c r="H58" s="27"/>
      <c r="I58" s="27"/>
      <c r="J58" s="27"/>
      <c r="K58" s="30"/>
      <c r="L58" s="27"/>
      <c r="M58" s="27"/>
      <c r="N58" s="27"/>
      <c r="O58" s="31">
        <v>0.5</v>
      </c>
      <c r="P58" s="31">
        <v>0.5</v>
      </c>
      <c r="Q58" s="27"/>
      <c r="R58" s="23"/>
      <c r="S58" s="23"/>
      <c r="T58" s="23"/>
      <c r="U58" s="24">
        <f>SUM(F58:Q58)</f>
        <v>1</v>
      </c>
      <c r="W58">
        <f>IF(B58&lt;&gt;"",SUM(F58:I58),"")</f>
        <v>0</v>
      </c>
    </row>
    <row r="59" spans="1:23" ht="20.25">
      <c r="B59" s="18"/>
      <c r="C59" s="28"/>
      <c r="D59" s="55"/>
      <c r="E59" s="55"/>
      <c r="F59" s="56"/>
      <c r="G59" s="57"/>
      <c r="H59" s="57"/>
      <c r="I59" s="57"/>
      <c r="J59" s="57"/>
      <c r="K59" s="58"/>
      <c r="L59" s="56"/>
      <c r="M59" s="56"/>
      <c r="N59" s="56"/>
      <c r="O59" s="56"/>
      <c r="P59" s="56"/>
      <c r="Q59" s="56"/>
      <c r="R59" s="56"/>
      <c r="S59" s="56"/>
      <c r="T59" s="56"/>
    </row>
    <row r="60" spans="1:23" ht="20.25">
      <c r="A60">
        <f t="shared" si="1"/>
        <v>0</v>
      </c>
      <c r="B60" s="18"/>
      <c r="C60" s="19"/>
      <c r="D60" s="20"/>
      <c r="E60" s="20"/>
      <c r="F60" s="23"/>
      <c r="G60" s="16">
        <f t="shared" ref="G60:N60" si="23">$D$61*G61</f>
        <v>34522.397250000002</v>
      </c>
      <c r="H60" s="16"/>
      <c r="I60" s="16">
        <f t="shared" si="23"/>
        <v>34522.397250000002</v>
      </c>
      <c r="J60" s="16">
        <f t="shared" si="23"/>
        <v>69044.794500000004</v>
      </c>
      <c r="K60" s="16">
        <f t="shared" si="23"/>
        <v>69044.794500000004</v>
      </c>
      <c r="L60" s="16">
        <f t="shared" si="23"/>
        <v>46029.863000000005</v>
      </c>
      <c r="M60" s="16">
        <f t="shared" si="23"/>
        <v>46029.863000000005</v>
      </c>
      <c r="N60" s="16">
        <f t="shared" si="23"/>
        <v>46029.863000000005</v>
      </c>
      <c r="O60" s="16">
        <f>$D$61*O61</f>
        <v>46029.863000000005</v>
      </c>
      <c r="P60" s="16">
        <f t="shared" ref="P60" si="24">$D$61*P61</f>
        <v>69044.794500000004</v>
      </c>
      <c r="Q60" s="23"/>
      <c r="R60" s="16">
        <f>SUM(F60:Q60)</f>
        <v>460298.63000000006</v>
      </c>
      <c r="S60" s="17">
        <f>R60/$D$73</f>
        <v>4.1136511960566724E-2</v>
      </c>
      <c r="T60" s="17">
        <f>T57+S60</f>
        <v>0.64387098496539497</v>
      </c>
      <c r="W60" t="str">
        <f>IF(B60&lt;&gt;"",SUM(F60:I60),"")</f>
        <v/>
      </c>
    </row>
    <row r="61" spans="1:23" ht="20.25">
      <c r="A61" t="str">
        <f t="shared" si="1"/>
        <v>INSTALAÇÕES DE GASES</v>
      </c>
      <c r="B61" s="18" t="s">
        <v>750</v>
      </c>
      <c r="C61" s="35" t="str">
        <f>Planilha!D194</f>
        <v>INSTALAÇÕES DE GASES</v>
      </c>
      <c r="D61" s="20">
        <f>ROUNDUP(E61*(1+$E$4),2)</f>
        <v>460298.63</v>
      </c>
      <c r="E61" s="20">
        <f>Planilha!J194</f>
        <v>359299.53</v>
      </c>
      <c r="F61" s="27"/>
      <c r="G61" s="31">
        <v>7.4999999999999997E-2</v>
      </c>
      <c r="H61" s="31"/>
      <c r="I61" s="31">
        <v>7.4999999999999997E-2</v>
      </c>
      <c r="J61" s="31">
        <v>0.15</v>
      </c>
      <c r="K61" s="31">
        <v>0.15</v>
      </c>
      <c r="L61" s="31">
        <v>0.1</v>
      </c>
      <c r="M61" s="31">
        <v>0.1</v>
      </c>
      <c r="N61" s="31">
        <v>0.1</v>
      </c>
      <c r="O61" s="31">
        <v>0.1</v>
      </c>
      <c r="P61" s="31">
        <v>0.15</v>
      </c>
      <c r="Q61" s="27"/>
      <c r="R61" s="23"/>
      <c r="S61" s="23"/>
      <c r="T61" s="23"/>
      <c r="U61" s="24">
        <f>SUM(F61:Q61)</f>
        <v>0.99999999999999989</v>
      </c>
      <c r="W61">
        <f>IF(B61&lt;&gt;"",SUM(F61:I61),"")</f>
        <v>0.15</v>
      </c>
    </row>
    <row r="62" spans="1:23" ht="20.25">
      <c r="A62">
        <f t="shared" si="1"/>
        <v>0</v>
      </c>
      <c r="B62" s="18"/>
      <c r="C62" s="19"/>
      <c r="D62" s="20"/>
      <c r="E62" s="20"/>
      <c r="F62" s="23"/>
      <c r="G62" s="25"/>
      <c r="H62" s="25"/>
      <c r="I62" s="25"/>
      <c r="J62" s="25"/>
      <c r="K62" s="26"/>
      <c r="L62" s="23"/>
      <c r="M62" s="23"/>
      <c r="N62" s="23"/>
      <c r="O62" s="23"/>
      <c r="P62" s="23"/>
      <c r="Q62" s="23"/>
      <c r="R62" s="23"/>
      <c r="S62" s="23"/>
      <c r="T62" s="23"/>
      <c r="W62" t="str">
        <f>IF(B62&lt;&gt;"",SUM(F62:I62),"")</f>
        <v/>
      </c>
    </row>
    <row r="63" spans="1:23" ht="20.25">
      <c r="A63">
        <f t="shared" ref="A63:A64" si="25">C63</f>
        <v>0</v>
      </c>
      <c r="B63" s="18"/>
      <c r="C63" s="19"/>
      <c r="D63" s="20"/>
      <c r="E63" s="20"/>
      <c r="F63" s="23"/>
      <c r="G63" s="16">
        <f t="shared" ref="G63:J63" si="26">$D$64*G64</f>
        <v>26917.300750000002</v>
      </c>
      <c r="H63" s="16">
        <f t="shared" si="26"/>
        <v>0</v>
      </c>
      <c r="I63" s="16">
        <f t="shared" si="26"/>
        <v>26917.300750000002</v>
      </c>
      <c r="J63" s="16">
        <f t="shared" si="26"/>
        <v>53834.601500000004</v>
      </c>
      <c r="K63" s="16">
        <f t="shared" ref="K63:N63" si="27">$D$64*K64</f>
        <v>107669.20300000001</v>
      </c>
      <c r="L63" s="16">
        <f t="shared" si="27"/>
        <v>134586.50375</v>
      </c>
      <c r="M63" s="16">
        <f t="shared" si="27"/>
        <v>134586.50375</v>
      </c>
      <c r="N63" s="16">
        <f t="shared" si="27"/>
        <v>134586.50375</v>
      </c>
      <c r="O63" s="16">
        <f>$D$64*O64</f>
        <v>134586.50375</v>
      </c>
      <c r="P63" s="16">
        <f t="shared" ref="P63:Q63" si="28">$D$64*P64</f>
        <v>161503.8045</v>
      </c>
      <c r="Q63" s="16">
        <f t="shared" si="28"/>
        <v>161503.8045</v>
      </c>
      <c r="R63" s="16">
        <f>SUM(F63:Q63)</f>
        <v>1076692.03</v>
      </c>
      <c r="S63" s="17">
        <f>R63/$D$73</f>
        <v>9.6223085803974387E-2</v>
      </c>
      <c r="T63" s="17">
        <f>T60+S63</f>
        <v>0.74009407076936939</v>
      </c>
      <c r="W63" t="str">
        <f>IF(B63&lt;&gt;"",SUM(F63:I63),"")</f>
        <v/>
      </c>
    </row>
    <row r="64" spans="1:23" ht="40.5">
      <c r="A64" t="str">
        <f t="shared" si="25"/>
        <v>INSTALAÇÃO AR CONDICIONADO (CLIMATIZAÇÃO)</v>
      </c>
      <c r="B64" s="18">
        <f>Planilha!B195</f>
        <v>0</v>
      </c>
      <c r="C64" s="35" t="str">
        <f>Planilha!D195</f>
        <v>INSTALAÇÃO AR CONDICIONADO (CLIMATIZAÇÃO)</v>
      </c>
      <c r="D64" s="20">
        <f>ROUND(E64*(1+$E$4),2)</f>
        <v>1076692.03</v>
      </c>
      <c r="E64" s="20">
        <f>Planilha!J195</f>
        <v>840443.3899999999</v>
      </c>
      <c r="F64" s="27"/>
      <c r="G64" s="34">
        <v>2.5000000000000001E-2</v>
      </c>
      <c r="H64" s="27"/>
      <c r="I64" s="32">
        <v>2.5000000000000001E-2</v>
      </c>
      <c r="J64" s="31">
        <v>0.05</v>
      </c>
      <c r="K64" s="31">
        <v>0.1</v>
      </c>
      <c r="L64" s="31">
        <v>0.125</v>
      </c>
      <c r="M64" s="31">
        <v>0.125</v>
      </c>
      <c r="N64" s="31">
        <v>0.125</v>
      </c>
      <c r="O64" s="31">
        <v>0.125</v>
      </c>
      <c r="P64" s="31">
        <v>0.15</v>
      </c>
      <c r="Q64" s="31">
        <v>0.15</v>
      </c>
      <c r="R64" s="23"/>
      <c r="S64" s="23"/>
      <c r="T64" s="23"/>
      <c r="U64" s="24">
        <f>SUM(F64:Q64)</f>
        <v>1</v>
      </c>
      <c r="W64">
        <f>IF(B64&lt;&gt;"",SUM(F64:I64),"")</f>
        <v>0.05</v>
      </c>
    </row>
    <row r="65" spans="1:23" ht="20.25">
      <c r="B65" s="18"/>
      <c r="C65" s="19"/>
      <c r="D65" s="55"/>
      <c r="E65" s="55"/>
      <c r="F65" s="56"/>
      <c r="G65" s="57"/>
      <c r="H65" s="57"/>
      <c r="I65" s="57"/>
      <c r="J65" s="57"/>
      <c r="K65" s="58"/>
      <c r="L65" s="56"/>
      <c r="M65" s="56"/>
      <c r="N65" s="56"/>
      <c r="O65" s="56"/>
      <c r="P65" s="56"/>
      <c r="Q65" s="56"/>
      <c r="R65" s="56"/>
      <c r="S65" s="56"/>
      <c r="T65" s="56"/>
    </row>
    <row r="66" spans="1:23" ht="20.25">
      <c r="A66">
        <f t="shared" ref="A66:A67" si="29">C66</f>
        <v>0</v>
      </c>
      <c r="B66" s="18"/>
      <c r="C66" s="19"/>
      <c r="D66" s="20"/>
      <c r="E66" s="20"/>
      <c r="F66" s="16"/>
      <c r="G66" s="16">
        <f t="shared" ref="G66:P66" si="30">$D$67*G67</f>
        <v>0</v>
      </c>
      <c r="H66" s="16">
        <f t="shared" si="30"/>
        <v>0</v>
      </c>
      <c r="I66" s="16">
        <f t="shared" si="30"/>
        <v>0</v>
      </c>
      <c r="J66" s="16">
        <f t="shared" si="30"/>
        <v>0</v>
      </c>
      <c r="K66" s="16">
        <f t="shared" si="30"/>
        <v>0</v>
      </c>
      <c r="L66" s="16">
        <f t="shared" si="30"/>
        <v>1025.69</v>
      </c>
      <c r="M66" s="16">
        <f t="shared" si="30"/>
        <v>1025.69</v>
      </c>
      <c r="N66" s="16">
        <f t="shared" si="30"/>
        <v>1025.69</v>
      </c>
      <c r="O66" s="16">
        <f t="shared" si="30"/>
        <v>1025.69</v>
      </c>
      <c r="P66" s="16">
        <f t="shared" si="30"/>
        <v>1025.69</v>
      </c>
      <c r="Q66" s="16"/>
      <c r="R66" s="16">
        <f>SUM(F66:Q66)</f>
        <v>5128.4500000000007</v>
      </c>
      <c r="S66" s="17">
        <f>R66/$D$73</f>
        <v>4.5832538055602819E-4</v>
      </c>
      <c r="T66" s="17">
        <f>T63+S66</f>
        <v>0.74055239614992541</v>
      </c>
      <c r="W66" t="str">
        <f>IF(B66&lt;&gt;"",SUM(F66:I66),"")</f>
        <v/>
      </c>
    </row>
    <row r="67" spans="1:23" ht="20.25">
      <c r="A67" t="str">
        <f t="shared" si="29"/>
        <v>SERVIÇOS COMPLEMENTARES</v>
      </c>
      <c r="B67" s="18">
        <f>Planilha!B196</f>
        <v>0</v>
      </c>
      <c r="C67" s="19" t="str">
        <f>Planilha!D196</f>
        <v>SERVIÇOS COMPLEMENTARES</v>
      </c>
      <c r="D67" s="20">
        <f>ROUND(E67*(1+$E$4),2)</f>
        <v>5128.45</v>
      </c>
      <c r="E67" s="20">
        <f>Planilha!J196</f>
        <v>4003.16</v>
      </c>
      <c r="F67" s="27"/>
      <c r="G67" s="31"/>
      <c r="H67" s="31"/>
      <c r="I67" s="31"/>
      <c r="J67" s="31"/>
      <c r="K67" s="31"/>
      <c r="L67" s="31">
        <v>0.2</v>
      </c>
      <c r="M67" s="31">
        <v>0.2</v>
      </c>
      <c r="N67" s="31">
        <v>0.2</v>
      </c>
      <c r="O67" s="31">
        <v>0.2</v>
      </c>
      <c r="P67" s="31">
        <v>0.2</v>
      </c>
      <c r="Q67" s="27"/>
      <c r="R67" s="23"/>
      <c r="S67" s="23"/>
      <c r="T67" s="23"/>
      <c r="U67" s="24">
        <f>SUM(F67:Q67)</f>
        <v>1</v>
      </c>
      <c r="W67">
        <f>IF(B67&lt;&gt;"",SUM(F67:I67),"")</f>
        <v>0</v>
      </c>
    </row>
    <row r="68" spans="1:23" ht="20.25">
      <c r="B68" s="18"/>
      <c r="C68" s="19"/>
      <c r="D68" s="20"/>
      <c r="E68" s="20"/>
      <c r="F68" s="23"/>
      <c r="G68" s="25"/>
      <c r="H68" s="25"/>
      <c r="I68" s="25"/>
      <c r="J68" s="25"/>
      <c r="K68" s="26"/>
      <c r="L68" s="23"/>
      <c r="M68" s="23"/>
      <c r="N68" s="23"/>
      <c r="O68" s="23"/>
      <c r="P68" s="23"/>
      <c r="Q68" s="23"/>
      <c r="R68" s="23"/>
      <c r="S68" s="23"/>
      <c r="T68" s="23"/>
    </row>
    <row r="69" spans="1:23" ht="20.25">
      <c r="A69">
        <f t="shared" ref="A69:A70" si="31">C69</f>
        <v>0</v>
      </c>
      <c r="B69" s="18"/>
      <c r="C69" s="19"/>
      <c r="D69" s="20"/>
      <c r="E69" s="20"/>
      <c r="F69" s="16"/>
      <c r="G69" s="16"/>
      <c r="H69" s="16"/>
      <c r="I69" s="16"/>
      <c r="J69" s="16">
        <f t="shared" ref="J69:P69" si="32">$D$70*J70</f>
        <v>362887.40500000003</v>
      </c>
      <c r="K69" s="16">
        <f t="shared" si="32"/>
        <v>362887.40500000003</v>
      </c>
      <c r="L69" s="16">
        <f t="shared" si="32"/>
        <v>362887.40500000003</v>
      </c>
      <c r="M69" s="16">
        <f t="shared" si="32"/>
        <v>362887.40500000003</v>
      </c>
      <c r="N69" s="16">
        <f t="shared" si="32"/>
        <v>362887.40500000003</v>
      </c>
      <c r="O69" s="16">
        <f t="shared" si="32"/>
        <v>362887.40500000003</v>
      </c>
      <c r="P69" s="16">
        <f t="shared" si="32"/>
        <v>362887.40500000003</v>
      </c>
      <c r="Q69" s="16">
        <f>$D$70*Q70</f>
        <v>362887.40500000003</v>
      </c>
      <c r="R69" s="16">
        <f>SUM(F69:Q69)</f>
        <v>2903099.24</v>
      </c>
      <c r="S69" s="17">
        <f>R69/$D$73</f>
        <v>0.25944760385007481</v>
      </c>
      <c r="T69" s="17">
        <f>T66+S69</f>
        <v>1.0000000000000002</v>
      </c>
      <c r="W69" t="str">
        <f>IF(B69&lt;&gt;"",SUM(F69:I69),"")</f>
        <v/>
      </c>
    </row>
    <row r="70" spans="1:23" ht="20.25">
      <c r="A70" t="str">
        <f t="shared" si="31"/>
        <v>EQUIPAMENTOS (FORNECIMENTO E INSTALAÇÃO)</v>
      </c>
      <c r="B70" s="18">
        <f>Planilha!B201</f>
        <v>0</v>
      </c>
      <c r="C70" s="19" t="str">
        <f>Planilha!D201</f>
        <v>EQUIPAMENTOS (FORNECIMENTO E INSTALAÇÃO)</v>
      </c>
      <c r="D70" s="20">
        <f>ROUND(E70*(1+Planilha!$I$252),2)</f>
        <v>2903099.24</v>
      </c>
      <c r="E70" s="20">
        <f>Planilha!J251</f>
        <v>2518302.5999999996</v>
      </c>
      <c r="F70" s="27"/>
      <c r="G70" s="31"/>
      <c r="H70" s="31"/>
      <c r="I70" s="31"/>
      <c r="J70" s="31">
        <v>0.125</v>
      </c>
      <c r="K70" s="31">
        <v>0.125</v>
      </c>
      <c r="L70" s="31">
        <v>0.125</v>
      </c>
      <c r="M70" s="31">
        <v>0.125</v>
      </c>
      <c r="N70" s="31">
        <v>0.125</v>
      </c>
      <c r="O70" s="31">
        <v>0.125</v>
      </c>
      <c r="P70" s="31">
        <v>0.125</v>
      </c>
      <c r="Q70" s="31">
        <v>0.125</v>
      </c>
      <c r="R70" s="23"/>
      <c r="S70" s="23"/>
      <c r="T70" s="23"/>
      <c r="U70" s="24">
        <f>SUM(F70:Q70)</f>
        <v>1</v>
      </c>
      <c r="W70">
        <f>IF(B70&lt;&gt;"",SUM(F70:I70),"")</f>
        <v>0</v>
      </c>
    </row>
    <row r="71" spans="1:23" ht="20.25">
      <c r="B71" s="18"/>
      <c r="C71" s="19"/>
      <c r="D71" s="20"/>
      <c r="E71" s="20"/>
      <c r="F71" s="23"/>
      <c r="G71" s="25"/>
      <c r="H71" s="25"/>
      <c r="I71" s="25"/>
      <c r="J71" s="25"/>
      <c r="K71" s="26"/>
      <c r="L71" s="23"/>
      <c r="M71" s="23"/>
      <c r="N71" s="23"/>
      <c r="O71" s="23"/>
      <c r="P71" s="23"/>
      <c r="Q71" s="23"/>
      <c r="R71" s="23"/>
      <c r="S71" s="23"/>
      <c r="T71" s="23"/>
    </row>
    <row r="72" spans="1:23" ht="20.25">
      <c r="A72">
        <f t="shared" si="1"/>
        <v>0</v>
      </c>
      <c r="B72" s="18"/>
      <c r="C72" s="19"/>
      <c r="D72" s="20"/>
      <c r="E72" s="20"/>
      <c r="F72" s="23"/>
      <c r="G72" s="25"/>
      <c r="H72" s="25"/>
      <c r="I72" s="25"/>
      <c r="J72" s="25"/>
      <c r="K72" s="26"/>
      <c r="L72" s="23"/>
      <c r="M72" s="23"/>
      <c r="N72" s="23"/>
      <c r="O72" s="23"/>
      <c r="P72" s="23"/>
      <c r="Q72" s="23"/>
      <c r="R72" s="23"/>
      <c r="S72" s="23"/>
      <c r="T72" s="23"/>
      <c r="W72" t="str">
        <f>IF(B72&lt;&gt;"",SUM(F72:I72),"")</f>
        <v/>
      </c>
    </row>
    <row r="73" spans="1:23" s="36" customFormat="1" ht="15.75">
      <c r="B73" s="397" t="s">
        <v>751</v>
      </c>
      <c r="C73" s="397"/>
      <c r="D73" s="37">
        <f>SUM(D7:D72)</f>
        <v>11189539.609999999</v>
      </c>
      <c r="E73" s="37">
        <f>SUM(E6:E72)</f>
        <v>8986525.5199999996</v>
      </c>
      <c r="F73" s="38">
        <f>F6+F12+F15+F18+F21+F24+F30+F33+F36+F39+F42+F45+F48+F51+F54+F60+F9+F66+F69+F57+F63+F27</f>
        <v>120238.821125</v>
      </c>
      <c r="G73" s="38">
        <f t="shared" ref="G73:Q73" si="33">G6+G12+G15+G18+G21+G24+G30+G33+G36+G39+G42+G45+G48+G51+G54+G60+G9+G66+G69+G57+G63+G27</f>
        <v>320070.24222499999</v>
      </c>
      <c r="H73" s="38">
        <f t="shared" si="33"/>
        <v>203472.44224999999</v>
      </c>
      <c r="I73" s="38">
        <f t="shared" si="33"/>
        <v>362025.44199999998</v>
      </c>
      <c r="J73" s="38">
        <f t="shared" si="33"/>
        <v>835489.56850000005</v>
      </c>
      <c r="K73" s="38">
        <f t="shared" si="33"/>
        <v>1011088.1660000001</v>
      </c>
      <c r="L73" s="38">
        <f t="shared" si="33"/>
        <v>1116131.2412499997</v>
      </c>
      <c r="M73" s="38">
        <f t="shared" si="33"/>
        <v>1233157.44</v>
      </c>
      <c r="N73" s="38">
        <f t="shared" si="33"/>
        <v>1313731.6672499999</v>
      </c>
      <c r="O73" s="38">
        <f t="shared" si="33"/>
        <v>1689136.5563999999</v>
      </c>
      <c r="P73" s="38">
        <f t="shared" si="33"/>
        <v>1796543.095125</v>
      </c>
      <c r="Q73" s="38">
        <f t="shared" si="33"/>
        <v>1188454.9278750001</v>
      </c>
      <c r="R73" s="38">
        <f>SUM(R6:R72)+0.01</f>
        <v>11189539.620000001</v>
      </c>
      <c r="S73" s="39">
        <f>SUM(S6:S72)</f>
        <v>1.0000000000000002</v>
      </c>
      <c r="T73" s="39"/>
    </row>
    <row r="74" spans="1:23" s="36" customFormat="1" ht="15.75">
      <c r="B74" s="397" t="s">
        <v>752</v>
      </c>
      <c r="C74" s="397"/>
      <c r="D74" s="40">
        <v>1</v>
      </c>
      <c r="E74" s="40"/>
      <c r="F74" s="39">
        <f>F73/$D$73</f>
        <v>1.0745645068144141E-2</v>
      </c>
      <c r="G74" s="39">
        <f t="shared" ref="G74:Q74" si="34">G73/$D$73</f>
        <v>2.8604415675775961E-2</v>
      </c>
      <c r="H74" s="39">
        <f t="shared" si="34"/>
        <v>1.8184165688833021E-2</v>
      </c>
      <c r="I74" s="39">
        <f t="shared" si="34"/>
        <v>3.2353917553181621E-2</v>
      </c>
      <c r="J74" s="39">
        <f t="shared" si="34"/>
        <v>7.4667019164338974E-2</v>
      </c>
      <c r="K74" s="39">
        <f t="shared" si="34"/>
        <v>9.0360122153408259E-2</v>
      </c>
      <c r="L74" s="39">
        <f t="shared" si="34"/>
        <v>9.9747735845407123E-2</v>
      </c>
      <c r="M74" s="39">
        <f t="shared" si="34"/>
        <v>0.11020627148036879</v>
      </c>
      <c r="N74" s="39">
        <f t="shared" si="34"/>
        <v>0.11740712424628523</v>
      </c>
      <c r="O74" s="39">
        <f t="shared" si="34"/>
        <v>0.15095675204459999</v>
      </c>
      <c r="P74" s="39">
        <f t="shared" si="34"/>
        <v>0.16055558653364471</v>
      </c>
      <c r="Q74" s="39">
        <f t="shared" si="34"/>
        <v>0.10621124454601222</v>
      </c>
      <c r="R74" s="41"/>
      <c r="S74" s="41"/>
      <c r="T74" s="17"/>
    </row>
    <row r="75" spans="1:23" s="36" customFormat="1" ht="15.75">
      <c r="B75" s="397" t="s">
        <v>753</v>
      </c>
      <c r="C75" s="397"/>
      <c r="D75" s="37">
        <f t="shared" ref="D75:F76" si="35">D73</f>
        <v>11189539.609999999</v>
      </c>
      <c r="E75" s="37"/>
      <c r="F75" s="38">
        <f t="shared" si="35"/>
        <v>120238.821125</v>
      </c>
      <c r="G75" s="38">
        <f>G73+F75</f>
        <v>440309.06335000001</v>
      </c>
      <c r="H75" s="38">
        <f t="shared" ref="H75:Q76" si="36">H73+G75</f>
        <v>643781.50560000003</v>
      </c>
      <c r="I75" s="38">
        <f t="shared" si="36"/>
        <v>1005806.9476000001</v>
      </c>
      <c r="J75" s="38">
        <f t="shared" si="36"/>
        <v>1841296.5161000001</v>
      </c>
      <c r="K75" s="38">
        <f>K73+J75</f>
        <v>2852384.6821000003</v>
      </c>
      <c r="L75" s="38">
        <f t="shared" si="36"/>
        <v>3968515.9233499998</v>
      </c>
      <c r="M75" s="38">
        <f t="shared" si="36"/>
        <v>5201673.3633500002</v>
      </c>
      <c r="N75" s="38">
        <f t="shared" si="36"/>
        <v>6515405.0306000002</v>
      </c>
      <c r="O75" s="38">
        <f t="shared" si="36"/>
        <v>8204541.5870000003</v>
      </c>
      <c r="P75" s="38">
        <f t="shared" si="36"/>
        <v>10001084.682125</v>
      </c>
      <c r="Q75" s="38">
        <f>Q73+P75+0.01</f>
        <v>11189539.619999999</v>
      </c>
      <c r="R75" s="41"/>
      <c r="S75" s="41"/>
      <c r="T75" s="23"/>
      <c r="U75" s="42"/>
    </row>
    <row r="76" spans="1:23" s="36" customFormat="1" ht="15.75">
      <c r="B76" s="397" t="s">
        <v>754</v>
      </c>
      <c r="C76" s="397"/>
      <c r="D76" s="40">
        <f t="shared" si="35"/>
        <v>1</v>
      </c>
      <c r="E76" s="40"/>
      <c r="F76" s="39">
        <f t="shared" si="35"/>
        <v>1.0745645068144141E-2</v>
      </c>
      <c r="G76" s="39">
        <f>G74+F76</f>
        <v>3.9350060743920098E-2</v>
      </c>
      <c r="H76" s="39">
        <f t="shared" si="36"/>
        <v>5.7534226432753119E-2</v>
      </c>
      <c r="I76" s="39">
        <f t="shared" si="36"/>
        <v>8.988814398593474E-2</v>
      </c>
      <c r="J76" s="39">
        <f t="shared" si="36"/>
        <v>0.16455516315027371</v>
      </c>
      <c r="K76" s="39">
        <f>K74+J76</f>
        <v>0.25491528530368196</v>
      </c>
      <c r="L76" s="39">
        <f t="shared" si="36"/>
        <v>0.3546630211490891</v>
      </c>
      <c r="M76" s="39">
        <f t="shared" si="36"/>
        <v>0.46486929262945786</v>
      </c>
      <c r="N76" s="39">
        <f t="shared" si="36"/>
        <v>0.58227641687574305</v>
      </c>
      <c r="O76" s="39">
        <f t="shared" si="36"/>
        <v>0.73323316892034307</v>
      </c>
      <c r="P76" s="39">
        <f t="shared" si="36"/>
        <v>0.89378875545398784</v>
      </c>
      <c r="Q76" s="39">
        <f t="shared" si="36"/>
        <v>1</v>
      </c>
      <c r="R76" s="41"/>
      <c r="S76" s="41"/>
      <c r="T76" s="23"/>
    </row>
    <row r="78" spans="1:23">
      <c r="G78" s="318"/>
    </row>
    <row r="79" spans="1:23">
      <c r="G79" s="319"/>
    </row>
    <row r="80" spans="1:23">
      <c r="G80" s="319"/>
    </row>
  </sheetData>
  <customSheetViews>
    <customSheetView guid="{1D8CB36E-9B6A-4B9B-B1E2-DCA77B5E31B1}" scale="55" showPageBreaks="1" printArea="1" hiddenColumns="1" view="pageBreakPreview" topLeftCell="D4">
      <selection activeCell="D41" sqref="D41"/>
      <pageMargins left="0.39370078740157483" right="0.39370078740157483" top="0.39370078740157483" bottom="0.39370078740157483" header="0.31496062992125984" footer="0.31496062992125984"/>
      <printOptions horizontalCentered="1" verticalCentered="1"/>
      <pageSetup paperSize="9" scale="32" orientation="landscape" r:id="rId1"/>
      <headerFooter>
        <oddFooter>&amp;L &amp;CEng ª Angelita Gomes de Oliveira                                            CREA 91.552/D</oddFooter>
      </headerFooter>
    </customSheetView>
    <customSheetView guid="{17A4E753-33F2-4577-AD00-66EE1CD06ED8}" scale="55" showPageBreaks="1" printArea="1" hiddenColumns="1" view="pageBreakPreview" topLeftCell="D55">
      <selection activeCell="K93" sqref="K93"/>
      <pageMargins left="0.39370078740157483" right="0.39370078740157483" top="0.39370078740157483" bottom="0.39370078740157483" header="0.31496062992125984" footer="0.31496062992125984"/>
      <printOptions horizontalCentered="1" verticalCentered="1"/>
      <pageSetup paperSize="9" scale="32" orientation="landscape" verticalDpi="0" r:id="rId2"/>
      <headerFooter>
        <oddFooter>&amp;L &amp;CEng ª Angelita Gomes de Oliveira                                            CREA 91.552/D</oddFooter>
      </headerFooter>
    </customSheetView>
    <customSheetView guid="{9C8224A7-552D-41D4-9DDD-307712C35EF4}" scale="55" showPageBreaks="1" printArea="1" hiddenColumns="1" view="pageBreakPreview" topLeftCell="D4">
      <selection activeCell="D41" sqref="D41"/>
      <pageMargins left="0.39370078740157483" right="0.39370078740157483" top="0.39370078740157483" bottom="0.39370078740157483" header="0.31496062992125984" footer="0.31496062992125984"/>
      <printOptions horizontalCentered="1" verticalCentered="1"/>
      <pageSetup paperSize="9" scale="32" orientation="landscape" r:id="rId3"/>
      <headerFooter>
        <oddFooter>&amp;L &amp;CEng ª Angelita Gomes de Oliveira                                            CREA 91.552/D</oddFooter>
      </headerFooter>
    </customSheetView>
  </customSheetViews>
  <mergeCells count="8">
    <mergeCell ref="B75:C75"/>
    <mergeCell ref="B76:C76"/>
    <mergeCell ref="B1:T1"/>
    <mergeCell ref="B2:T2"/>
    <mergeCell ref="J3:T3"/>
    <mergeCell ref="F4:Q4"/>
    <mergeCell ref="B73:C73"/>
    <mergeCell ref="B74:C74"/>
  </mergeCells>
  <printOptions horizontalCentered="1" verticalCentered="1"/>
  <pageMargins left="0.39370078740157483" right="0.39370078740157483" top="0.39370078740157483" bottom="0.39370078740157483" header="0.31496062992125984" footer="0.31496062992125984"/>
  <pageSetup paperSize="9" scale="32" orientation="landscape" r:id="rId4"/>
  <headerFooter>
    <oddFooter>&amp;L &amp;CEng ª Angelita Gomes de Oliveira                                            CREA 91.552/D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view="pageBreakPreview" topLeftCell="C115" zoomScaleNormal="85" zoomScaleSheetLayoutView="100" workbookViewId="0">
      <selection activeCell="G138" sqref="G138"/>
    </sheetView>
  </sheetViews>
  <sheetFormatPr defaultRowHeight="11.25"/>
  <cols>
    <col min="1" max="1" width="9.85546875" style="391" customWidth="1"/>
    <col min="2" max="2" width="18.28515625" style="387" customWidth="1"/>
    <col min="3" max="3" width="13.140625" style="387" bestFit="1" customWidth="1"/>
    <col min="4" max="4" width="80.85546875" style="388" customWidth="1"/>
    <col min="5" max="5" width="13.140625" style="389" customWidth="1"/>
    <col min="6" max="6" width="13" style="388" customWidth="1"/>
    <col min="7" max="7" width="14.28515625" style="390" customWidth="1"/>
    <col min="8" max="8" width="15.42578125" style="390" bestFit="1" customWidth="1"/>
    <col min="9" max="16384" width="9.140625" style="372"/>
  </cols>
  <sheetData>
    <row r="1" spans="1:9" ht="15" customHeight="1">
      <c r="A1" s="405" t="s">
        <v>1462</v>
      </c>
      <c r="B1" s="406"/>
      <c r="C1" s="406"/>
      <c r="D1" s="406"/>
      <c r="E1" s="406"/>
      <c r="F1" s="406"/>
      <c r="G1" s="406"/>
      <c r="H1" s="407"/>
      <c r="I1"/>
    </row>
    <row r="2" spans="1:9" s="376" customFormat="1">
      <c r="A2" s="373" t="s">
        <v>267</v>
      </c>
      <c r="B2" s="373" t="s">
        <v>1</v>
      </c>
      <c r="C2" s="373" t="s">
        <v>1321</v>
      </c>
      <c r="D2" s="374" t="s">
        <v>2</v>
      </c>
      <c r="E2" s="374" t="s">
        <v>16</v>
      </c>
      <c r="F2" s="374" t="s">
        <v>4</v>
      </c>
      <c r="G2" s="375" t="s">
        <v>268</v>
      </c>
      <c r="H2" s="375" t="s">
        <v>269</v>
      </c>
    </row>
    <row r="3" spans="1:9" ht="45">
      <c r="A3" s="377" t="s">
        <v>1713</v>
      </c>
      <c r="B3" s="377" t="s">
        <v>1480</v>
      </c>
      <c r="C3" s="377" t="s">
        <v>254</v>
      </c>
      <c r="D3" s="378" t="s">
        <v>270</v>
      </c>
      <c r="E3" s="379" t="s">
        <v>21</v>
      </c>
      <c r="F3" s="380">
        <v>6500</v>
      </c>
      <c r="G3" s="381">
        <v>3.6</v>
      </c>
      <c r="H3" s="380">
        <f>ROUND(F3*G3,2)</f>
        <v>23400</v>
      </c>
    </row>
    <row r="4" spans="1:9" ht="45">
      <c r="A4" s="377" t="s">
        <v>1714</v>
      </c>
      <c r="B4" s="377" t="s">
        <v>1481</v>
      </c>
      <c r="C4" s="377" t="s">
        <v>254</v>
      </c>
      <c r="D4" s="378" t="s">
        <v>271</v>
      </c>
      <c r="E4" s="379" t="s">
        <v>21</v>
      </c>
      <c r="F4" s="380">
        <v>240</v>
      </c>
      <c r="G4" s="381">
        <v>70.400000000000006</v>
      </c>
      <c r="H4" s="380">
        <f t="shared" ref="H4:H67" si="0">ROUND(F4*G4,2)</f>
        <v>16896</v>
      </c>
    </row>
    <row r="5" spans="1:9" ht="45">
      <c r="A5" s="377" t="s">
        <v>1715</v>
      </c>
      <c r="B5" s="377" t="s">
        <v>1482</v>
      </c>
      <c r="C5" s="377" t="s">
        <v>254</v>
      </c>
      <c r="D5" s="378" t="s">
        <v>272</v>
      </c>
      <c r="E5" s="379" t="s">
        <v>21</v>
      </c>
      <c r="F5" s="380">
        <v>210</v>
      </c>
      <c r="G5" s="381">
        <v>10.58</v>
      </c>
      <c r="H5" s="380">
        <f t="shared" si="0"/>
        <v>2221.8000000000002</v>
      </c>
    </row>
    <row r="6" spans="1:9" ht="45">
      <c r="A6" s="377" t="s">
        <v>1716</v>
      </c>
      <c r="B6" s="377" t="s">
        <v>1483</v>
      </c>
      <c r="C6" s="377" t="s">
        <v>254</v>
      </c>
      <c r="D6" s="378" t="s">
        <v>273</v>
      </c>
      <c r="E6" s="379" t="s">
        <v>21</v>
      </c>
      <c r="F6" s="380">
        <v>975</v>
      </c>
      <c r="G6" s="381">
        <v>11.46</v>
      </c>
      <c r="H6" s="380">
        <f t="shared" si="0"/>
        <v>11173.5</v>
      </c>
    </row>
    <row r="7" spans="1:9" ht="45">
      <c r="A7" s="377" t="s">
        <v>1717</v>
      </c>
      <c r="B7" s="377" t="s">
        <v>1484</v>
      </c>
      <c r="C7" s="377" t="s">
        <v>254</v>
      </c>
      <c r="D7" s="378" t="s">
        <v>274</v>
      </c>
      <c r="E7" s="379" t="s">
        <v>21</v>
      </c>
      <c r="F7" s="380">
        <v>750</v>
      </c>
      <c r="G7" s="381">
        <v>10.58</v>
      </c>
      <c r="H7" s="380">
        <f t="shared" si="0"/>
        <v>7935</v>
      </c>
    </row>
    <row r="8" spans="1:9" ht="45">
      <c r="A8" s="377" t="s">
        <v>1718</v>
      </c>
      <c r="B8" s="377" t="s">
        <v>1485</v>
      </c>
      <c r="C8" s="377" t="s">
        <v>254</v>
      </c>
      <c r="D8" s="378" t="s">
        <v>275</v>
      </c>
      <c r="E8" s="379" t="s">
        <v>21</v>
      </c>
      <c r="F8" s="380">
        <v>750</v>
      </c>
      <c r="G8" s="381">
        <v>89.96</v>
      </c>
      <c r="H8" s="380">
        <f t="shared" si="0"/>
        <v>67470</v>
      </c>
    </row>
    <row r="9" spans="1:9" ht="45">
      <c r="A9" s="377" t="s">
        <v>1719</v>
      </c>
      <c r="B9" s="377" t="s">
        <v>1486</v>
      </c>
      <c r="C9" s="377" t="s">
        <v>254</v>
      </c>
      <c r="D9" s="378" t="s">
        <v>276</v>
      </c>
      <c r="E9" s="379" t="s">
        <v>21</v>
      </c>
      <c r="F9" s="380">
        <v>2500</v>
      </c>
      <c r="G9" s="381">
        <v>89.96</v>
      </c>
      <c r="H9" s="380">
        <f t="shared" si="0"/>
        <v>224900</v>
      </c>
    </row>
    <row r="10" spans="1:9" ht="45">
      <c r="A10" s="377" t="s">
        <v>1720</v>
      </c>
      <c r="B10" s="377" t="s">
        <v>1487</v>
      </c>
      <c r="C10" s="377" t="s">
        <v>254</v>
      </c>
      <c r="D10" s="378" t="s">
        <v>277</v>
      </c>
      <c r="E10" s="379" t="s">
        <v>21</v>
      </c>
      <c r="F10" s="380">
        <v>350</v>
      </c>
      <c r="G10" s="381">
        <v>73.86</v>
      </c>
      <c r="H10" s="380">
        <f t="shared" si="0"/>
        <v>25851</v>
      </c>
    </row>
    <row r="11" spans="1:9" ht="45">
      <c r="A11" s="377" t="s">
        <v>1721</v>
      </c>
      <c r="B11" s="377" t="s">
        <v>1488</v>
      </c>
      <c r="C11" s="377" t="s">
        <v>254</v>
      </c>
      <c r="D11" s="378" t="s">
        <v>278</v>
      </c>
      <c r="E11" s="379" t="s">
        <v>21</v>
      </c>
      <c r="F11" s="380">
        <v>50</v>
      </c>
      <c r="G11" s="381">
        <v>89.96</v>
      </c>
      <c r="H11" s="380">
        <f t="shared" si="0"/>
        <v>4498</v>
      </c>
    </row>
    <row r="12" spans="1:9" ht="45">
      <c r="A12" s="377" t="s">
        <v>1722</v>
      </c>
      <c r="B12" s="377" t="s">
        <v>1489</v>
      </c>
      <c r="C12" s="377" t="s">
        <v>254</v>
      </c>
      <c r="D12" s="378" t="s">
        <v>279</v>
      </c>
      <c r="E12" s="379" t="s">
        <v>21</v>
      </c>
      <c r="F12" s="380">
        <v>4300</v>
      </c>
      <c r="G12" s="381">
        <v>3.7</v>
      </c>
      <c r="H12" s="380">
        <f t="shared" si="0"/>
        <v>15910</v>
      </c>
    </row>
    <row r="13" spans="1:9" ht="45">
      <c r="A13" s="377" t="s">
        <v>1723</v>
      </c>
      <c r="B13" s="377" t="s">
        <v>1490</v>
      </c>
      <c r="C13" s="377" t="s">
        <v>254</v>
      </c>
      <c r="D13" s="378" t="s">
        <v>280</v>
      </c>
      <c r="E13" s="379" t="s">
        <v>21</v>
      </c>
      <c r="F13" s="380">
        <v>4300</v>
      </c>
      <c r="G13" s="381">
        <v>3.7</v>
      </c>
      <c r="H13" s="380">
        <f t="shared" si="0"/>
        <v>15910</v>
      </c>
    </row>
    <row r="14" spans="1:9" ht="45">
      <c r="A14" s="377" t="s">
        <v>1724</v>
      </c>
      <c r="B14" s="377" t="s">
        <v>1491</v>
      </c>
      <c r="C14" s="377" t="s">
        <v>254</v>
      </c>
      <c r="D14" s="378" t="s">
        <v>281</v>
      </c>
      <c r="E14" s="379" t="s">
        <v>21</v>
      </c>
      <c r="F14" s="380">
        <v>4300</v>
      </c>
      <c r="G14" s="381">
        <v>3.7</v>
      </c>
      <c r="H14" s="380">
        <f t="shared" si="0"/>
        <v>15910</v>
      </c>
    </row>
    <row r="15" spans="1:9" ht="45">
      <c r="A15" s="377" t="s">
        <v>1725</v>
      </c>
      <c r="B15" s="377" t="s">
        <v>1492</v>
      </c>
      <c r="C15" s="377" t="s">
        <v>254</v>
      </c>
      <c r="D15" s="378" t="s">
        <v>282</v>
      </c>
      <c r="E15" s="379" t="s">
        <v>21</v>
      </c>
      <c r="F15" s="380">
        <v>7600</v>
      </c>
      <c r="G15" s="381">
        <v>3.7</v>
      </c>
      <c r="H15" s="380">
        <f t="shared" si="0"/>
        <v>28120</v>
      </c>
    </row>
    <row r="16" spans="1:9" ht="45">
      <c r="A16" s="377" t="s">
        <v>1726</v>
      </c>
      <c r="B16" s="377" t="s">
        <v>1493</v>
      </c>
      <c r="C16" s="377" t="s">
        <v>254</v>
      </c>
      <c r="D16" s="378" t="s">
        <v>283</v>
      </c>
      <c r="E16" s="379" t="s">
        <v>21</v>
      </c>
      <c r="F16" s="380">
        <v>4300</v>
      </c>
      <c r="G16" s="381">
        <v>3.7</v>
      </c>
      <c r="H16" s="380">
        <f t="shared" si="0"/>
        <v>15910</v>
      </c>
    </row>
    <row r="17" spans="1:8" ht="45">
      <c r="A17" s="377" t="s">
        <v>1727</v>
      </c>
      <c r="B17" s="377" t="s">
        <v>1494</v>
      </c>
      <c r="C17" s="377" t="s">
        <v>254</v>
      </c>
      <c r="D17" s="378" t="s">
        <v>284</v>
      </c>
      <c r="E17" s="379" t="s">
        <v>21</v>
      </c>
      <c r="F17" s="380">
        <v>400</v>
      </c>
      <c r="G17" s="381">
        <v>114.57</v>
      </c>
      <c r="H17" s="380">
        <f t="shared" si="0"/>
        <v>45828</v>
      </c>
    </row>
    <row r="18" spans="1:8" ht="45">
      <c r="A18" s="377" t="s">
        <v>1728</v>
      </c>
      <c r="B18" s="377" t="s">
        <v>1495</v>
      </c>
      <c r="C18" s="377" t="s">
        <v>254</v>
      </c>
      <c r="D18" s="378" t="s">
        <v>285</v>
      </c>
      <c r="E18" s="379" t="s">
        <v>21</v>
      </c>
      <c r="F18" s="380">
        <v>4550</v>
      </c>
      <c r="G18" s="381">
        <v>114.57</v>
      </c>
      <c r="H18" s="380">
        <f t="shared" si="0"/>
        <v>521293.5</v>
      </c>
    </row>
    <row r="19" spans="1:8" ht="45">
      <c r="A19" s="377" t="s">
        <v>1729</v>
      </c>
      <c r="B19" s="377" t="s">
        <v>1496</v>
      </c>
      <c r="C19" s="377" t="s">
        <v>254</v>
      </c>
      <c r="D19" s="378" t="s">
        <v>286</v>
      </c>
      <c r="E19" s="379" t="s">
        <v>21</v>
      </c>
      <c r="F19" s="380">
        <v>850</v>
      </c>
      <c r="G19" s="381">
        <v>94.97</v>
      </c>
      <c r="H19" s="380">
        <f t="shared" si="0"/>
        <v>80724.5</v>
      </c>
    </row>
    <row r="20" spans="1:8" ht="45">
      <c r="A20" s="377" t="s">
        <v>1730</v>
      </c>
      <c r="B20" s="377" t="s">
        <v>1497</v>
      </c>
      <c r="C20" s="377" t="s">
        <v>254</v>
      </c>
      <c r="D20" s="378" t="s">
        <v>287</v>
      </c>
      <c r="E20" s="379" t="s">
        <v>21</v>
      </c>
      <c r="F20" s="380">
        <v>200</v>
      </c>
      <c r="G20" s="381">
        <v>14.09</v>
      </c>
      <c r="H20" s="380">
        <f t="shared" si="0"/>
        <v>2818</v>
      </c>
    </row>
    <row r="21" spans="1:8" ht="45">
      <c r="A21" s="377" t="s">
        <v>1731</v>
      </c>
      <c r="B21" s="377" t="s">
        <v>1498</v>
      </c>
      <c r="C21" s="377" t="s">
        <v>254</v>
      </c>
      <c r="D21" s="378" t="s">
        <v>288</v>
      </c>
      <c r="E21" s="379" t="s">
        <v>21</v>
      </c>
      <c r="F21" s="380">
        <v>495</v>
      </c>
      <c r="G21" s="381">
        <v>12.69</v>
      </c>
      <c r="H21" s="380">
        <f t="shared" si="0"/>
        <v>6281.55</v>
      </c>
    </row>
    <row r="22" spans="1:8" ht="45">
      <c r="A22" s="377" t="s">
        <v>1732</v>
      </c>
      <c r="B22" s="377" t="s">
        <v>1499</v>
      </c>
      <c r="C22" s="377" t="s">
        <v>254</v>
      </c>
      <c r="D22" s="378" t="s">
        <v>289</v>
      </c>
      <c r="E22" s="379" t="s">
        <v>21</v>
      </c>
      <c r="F22" s="380">
        <v>50</v>
      </c>
      <c r="G22" s="381">
        <v>18.29</v>
      </c>
      <c r="H22" s="380">
        <f t="shared" si="0"/>
        <v>914.5</v>
      </c>
    </row>
    <row r="23" spans="1:8" ht="45">
      <c r="A23" s="377" t="s">
        <v>1733</v>
      </c>
      <c r="B23" s="377" t="s">
        <v>1500</v>
      </c>
      <c r="C23" s="377" t="s">
        <v>254</v>
      </c>
      <c r="D23" s="378" t="s">
        <v>290</v>
      </c>
      <c r="E23" s="379" t="s">
        <v>21</v>
      </c>
      <c r="F23" s="380">
        <v>3620</v>
      </c>
      <c r="G23" s="381">
        <v>18.29</v>
      </c>
      <c r="H23" s="380">
        <f t="shared" si="0"/>
        <v>66209.8</v>
      </c>
    </row>
    <row r="24" spans="1:8" ht="45">
      <c r="A24" s="377" t="s">
        <v>1734</v>
      </c>
      <c r="B24" s="377" t="s">
        <v>1501</v>
      </c>
      <c r="C24" s="377" t="s">
        <v>254</v>
      </c>
      <c r="D24" s="378" t="s">
        <v>291</v>
      </c>
      <c r="E24" s="379" t="s">
        <v>21</v>
      </c>
      <c r="F24" s="380">
        <v>65</v>
      </c>
      <c r="G24" s="381">
        <v>16.39</v>
      </c>
      <c r="H24" s="380">
        <f t="shared" si="0"/>
        <v>1065.3499999999999</v>
      </c>
    </row>
    <row r="25" spans="1:8" ht="45">
      <c r="A25" s="377" t="s">
        <v>1735</v>
      </c>
      <c r="B25" s="377" t="s">
        <v>1502</v>
      </c>
      <c r="C25" s="377" t="s">
        <v>254</v>
      </c>
      <c r="D25" s="378" t="s">
        <v>292</v>
      </c>
      <c r="E25" s="379" t="s">
        <v>21</v>
      </c>
      <c r="F25" s="380">
        <v>2000</v>
      </c>
      <c r="G25" s="381">
        <v>4.67</v>
      </c>
      <c r="H25" s="380">
        <f t="shared" si="0"/>
        <v>9340</v>
      </c>
    </row>
    <row r="26" spans="1:8" ht="45">
      <c r="A26" s="377" t="s">
        <v>1736</v>
      </c>
      <c r="B26" s="377" t="s">
        <v>1503</v>
      </c>
      <c r="C26" s="377" t="s">
        <v>254</v>
      </c>
      <c r="D26" s="378" t="s">
        <v>293</v>
      </c>
      <c r="E26" s="379" t="s">
        <v>21</v>
      </c>
      <c r="F26" s="380">
        <v>9500</v>
      </c>
      <c r="G26" s="381">
        <v>4.67</v>
      </c>
      <c r="H26" s="380">
        <f t="shared" si="0"/>
        <v>44365</v>
      </c>
    </row>
    <row r="27" spans="1:8" ht="45">
      <c r="A27" s="377" t="s">
        <v>1737</v>
      </c>
      <c r="B27" s="377" t="s">
        <v>1504</v>
      </c>
      <c r="C27" s="377" t="s">
        <v>254</v>
      </c>
      <c r="D27" s="378" t="s">
        <v>294</v>
      </c>
      <c r="E27" s="379" t="s">
        <v>21</v>
      </c>
      <c r="F27" s="380">
        <v>2000</v>
      </c>
      <c r="G27" s="381">
        <v>4.67</v>
      </c>
      <c r="H27" s="380">
        <f t="shared" si="0"/>
        <v>9340</v>
      </c>
    </row>
    <row r="28" spans="1:8" ht="45">
      <c r="A28" s="377" t="s">
        <v>1738</v>
      </c>
      <c r="B28" s="377" t="s">
        <v>1505</v>
      </c>
      <c r="C28" s="377" t="s">
        <v>254</v>
      </c>
      <c r="D28" s="378" t="s">
        <v>295</v>
      </c>
      <c r="E28" s="379" t="s">
        <v>21</v>
      </c>
      <c r="F28" s="380">
        <v>7500</v>
      </c>
      <c r="G28" s="381">
        <v>4.67</v>
      </c>
      <c r="H28" s="380">
        <f t="shared" si="0"/>
        <v>35025</v>
      </c>
    </row>
    <row r="29" spans="1:8" ht="45">
      <c r="A29" s="377" t="s">
        <v>1739</v>
      </c>
      <c r="B29" s="377" t="s">
        <v>1506</v>
      </c>
      <c r="C29" s="377" t="s">
        <v>254</v>
      </c>
      <c r="D29" s="378" t="s">
        <v>296</v>
      </c>
      <c r="E29" s="379" t="s">
        <v>21</v>
      </c>
      <c r="F29" s="380">
        <v>9500</v>
      </c>
      <c r="G29" s="381">
        <v>4.67</v>
      </c>
      <c r="H29" s="380">
        <f t="shared" si="0"/>
        <v>44365</v>
      </c>
    </row>
    <row r="30" spans="1:8" ht="45">
      <c r="A30" s="377" t="s">
        <v>1740</v>
      </c>
      <c r="B30" s="377" t="s">
        <v>1507</v>
      </c>
      <c r="C30" s="377" t="s">
        <v>254</v>
      </c>
      <c r="D30" s="378" t="s">
        <v>297</v>
      </c>
      <c r="E30" s="379" t="s">
        <v>21</v>
      </c>
      <c r="F30" s="380">
        <v>7500</v>
      </c>
      <c r="G30" s="381">
        <v>4.67</v>
      </c>
      <c r="H30" s="380">
        <f t="shared" si="0"/>
        <v>35025</v>
      </c>
    </row>
    <row r="31" spans="1:8" ht="45">
      <c r="A31" s="377" t="s">
        <v>1741</v>
      </c>
      <c r="B31" s="377" t="s">
        <v>1508</v>
      </c>
      <c r="C31" s="377" t="s">
        <v>254</v>
      </c>
      <c r="D31" s="378" t="s">
        <v>298</v>
      </c>
      <c r="E31" s="379" t="s">
        <v>21</v>
      </c>
      <c r="F31" s="380">
        <v>115</v>
      </c>
      <c r="G31" s="381">
        <v>26.78</v>
      </c>
      <c r="H31" s="380">
        <f t="shared" si="0"/>
        <v>3079.7</v>
      </c>
    </row>
    <row r="32" spans="1:8" ht="45">
      <c r="A32" s="377" t="s">
        <v>1742</v>
      </c>
      <c r="B32" s="377" t="s">
        <v>1509</v>
      </c>
      <c r="C32" s="377" t="s">
        <v>254</v>
      </c>
      <c r="D32" s="378" t="s">
        <v>299</v>
      </c>
      <c r="E32" s="379" t="s">
        <v>21</v>
      </c>
      <c r="F32" s="380">
        <v>1470</v>
      </c>
      <c r="G32" s="381">
        <v>26.78</v>
      </c>
      <c r="H32" s="380">
        <f t="shared" si="0"/>
        <v>39366.6</v>
      </c>
    </row>
    <row r="33" spans="1:10" ht="45">
      <c r="A33" s="377" t="s">
        <v>1743</v>
      </c>
      <c r="B33" s="377" t="s">
        <v>1510</v>
      </c>
      <c r="C33" s="377" t="s">
        <v>254</v>
      </c>
      <c r="D33" s="378" t="s">
        <v>300</v>
      </c>
      <c r="E33" s="379" t="s">
        <v>21</v>
      </c>
      <c r="F33" s="380">
        <v>200</v>
      </c>
      <c r="G33" s="381">
        <v>37.590000000000003</v>
      </c>
      <c r="H33" s="380">
        <f t="shared" si="0"/>
        <v>7518</v>
      </c>
    </row>
    <row r="34" spans="1:10" ht="45">
      <c r="A34" s="377" t="s">
        <v>1744</v>
      </c>
      <c r="B34" s="377" t="s">
        <v>1511</v>
      </c>
      <c r="C34" s="377" t="s">
        <v>254</v>
      </c>
      <c r="D34" s="378" t="s">
        <v>301</v>
      </c>
      <c r="E34" s="379" t="s">
        <v>21</v>
      </c>
      <c r="F34" s="380">
        <v>80</v>
      </c>
      <c r="G34" s="381">
        <v>30.43</v>
      </c>
      <c r="H34" s="380">
        <f t="shared" si="0"/>
        <v>2434.4</v>
      </c>
    </row>
    <row r="35" spans="1:10" ht="15" customHeight="1">
      <c r="A35" s="377" t="s">
        <v>1745</v>
      </c>
      <c r="B35" s="377"/>
      <c r="C35" s="377" t="s">
        <v>304</v>
      </c>
      <c r="D35" s="378" t="s">
        <v>302</v>
      </c>
      <c r="E35" s="379" t="s">
        <v>303</v>
      </c>
      <c r="F35" s="380">
        <v>11</v>
      </c>
      <c r="G35" s="380">
        <v>29.439999999999998</v>
      </c>
      <c r="H35" s="380">
        <f t="shared" si="0"/>
        <v>323.83999999999997</v>
      </c>
      <c r="J35" s="382"/>
    </row>
    <row r="36" spans="1:10" ht="30" customHeight="1">
      <c r="A36" s="377" t="s">
        <v>1746</v>
      </c>
      <c r="B36" s="377" t="s">
        <v>304</v>
      </c>
      <c r="C36" s="377" t="s">
        <v>304</v>
      </c>
      <c r="D36" s="378" t="s">
        <v>305</v>
      </c>
      <c r="E36" s="379" t="s">
        <v>303</v>
      </c>
      <c r="F36" s="380">
        <v>22</v>
      </c>
      <c r="G36" s="380">
        <v>67.007999999999996</v>
      </c>
      <c r="H36" s="380">
        <f t="shared" si="0"/>
        <v>1474.18</v>
      </c>
      <c r="J36" s="382"/>
    </row>
    <row r="37" spans="1:10">
      <c r="A37" s="377" t="s">
        <v>1747</v>
      </c>
      <c r="B37" s="377"/>
      <c r="C37" s="377" t="s">
        <v>304</v>
      </c>
      <c r="D37" s="378" t="s">
        <v>306</v>
      </c>
      <c r="E37" s="379" t="s">
        <v>303</v>
      </c>
      <c r="F37" s="380">
        <v>5</v>
      </c>
      <c r="G37" s="380">
        <v>79.84</v>
      </c>
      <c r="H37" s="380">
        <f t="shared" si="0"/>
        <v>399.2</v>
      </c>
      <c r="J37" s="382"/>
    </row>
    <row r="38" spans="1:10" ht="15" customHeight="1">
      <c r="A38" s="377" t="s">
        <v>1748</v>
      </c>
      <c r="B38" s="377" t="s">
        <v>304</v>
      </c>
      <c r="C38" s="377" t="s">
        <v>304</v>
      </c>
      <c r="D38" s="378" t="s">
        <v>307</v>
      </c>
      <c r="E38" s="379" t="s">
        <v>303</v>
      </c>
      <c r="F38" s="380">
        <v>1</v>
      </c>
      <c r="G38" s="380">
        <v>62.879999999999995</v>
      </c>
      <c r="H38" s="380">
        <f t="shared" si="0"/>
        <v>62.88</v>
      </c>
      <c r="J38" s="382"/>
    </row>
    <row r="39" spans="1:10" ht="15" customHeight="1">
      <c r="A39" s="377" t="s">
        <v>1749</v>
      </c>
      <c r="B39" s="377" t="s">
        <v>304</v>
      </c>
      <c r="C39" s="377" t="s">
        <v>304</v>
      </c>
      <c r="D39" s="378" t="s">
        <v>308</v>
      </c>
      <c r="E39" s="379" t="s">
        <v>303</v>
      </c>
      <c r="F39" s="380">
        <v>2</v>
      </c>
      <c r="G39" s="380">
        <v>57.407999999999994</v>
      </c>
      <c r="H39" s="380">
        <f t="shared" si="0"/>
        <v>114.82</v>
      </c>
      <c r="J39" s="382"/>
    </row>
    <row r="40" spans="1:10" ht="15" customHeight="1">
      <c r="A40" s="377" t="s">
        <v>1750</v>
      </c>
      <c r="B40" s="377" t="s">
        <v>304</v>
      </c>
      <c r="C40" s="377" t="s">
        <v>304</v>
      </c>
      <c r="D40" s="378" t="s">
        <v>309</v>
      </c>
      <c r="E40" s="379" t="s">
        <v>303</v>
      </c>
      <c r="F40" s="380">
        <v>12</v>
      </c>
      <c r="G40" s="380">
        <v>174.72</v>
      </c>
      <c r="H40" s="380">
        <f t="shared" si="0"/>
        <v>2096.64</v>
      </c>
      <c r="J40" s="382"/>
    </row>
    <row r="41" spans="1:10">
      <c r="A41" s="377" t="s">
        <v>1751</v>
      </c>
      <c r="B41" s="377" t="s">
        <v>1512</v>
      </c>
      <c r="C41" s="377" t="s">
        <v>254</v>
      </c>
      <c r="D41" s="378" t="s">
        <v>310</v>
      </c>
      <c r="E41" s="379" t="s">
        <v>303</v>
      </c>
      <c r="F41" s="380">
        <v>2000</v>
      </c>
      <c r="G41" s="380">
        <v>3.7359999999999997E-2</v>
      </c>
      <c r="H41" s="383">
        <f t="shared" si="0"/>
        <v>74.72</v>
      </c>
    </row>
    <row r="42" spans="1:10">
      <c r="A42" s="377" t="s">
        <v>1752</v>
      </c>
      <c r="B42" s="377" t="s">
        <v>1513</v>
      </c>
      <c r="C42" s="377" t="s">
        <v>254</v>
      </c>
      <c r="D42" s="378" t="s">
        <v>311</v>
      </c>
      <c r="E42" s="379" t="s">
        <v>303</v>
      </c>
      <c r="F42" s="380">
        <v>2000</v>
      </c>
      <c r="G42" s="380">
        <v>3.7359999999999997E-2</v>
      </c>
      <c r="H42" s="383">
        <f t="shared" si="0"/>
        <v>74.72</v>
      </c>
    </row>
    <row r="43" spans="1:10">
      <c r="A43" s="377" t="s">
        <v>1753</v>
      </c>
      <c r="B43" s="377" t="s">
        <v>1514</v>
      </c>
      <c r="C43" s="377" t="s">
        <v>254</v>
      </c>
      <c r="D43" s="378" t="s">
        <v>312</v>
      </c>
      <c r="E43" s="379" t="s">
        <v>303</v>
      </c>
      <c r="F43" s="380">
        <v>2000</v>
      </c>
      <c r="G43" s="380">
        <v>3.7359999999999997E-2</v>
      </c>
      <c r="H43" s="383">
        <f t="shared" si="0"/>
        <v>74.72</v>
      </c>
    </row>
    <row r="44" spans="1:10">
      <c r="A44" s="377" t="s">
        <v>1754</v>
      </c>
      <c r="B44" s="377" t="s">
        <v>1515</v>
      </c>
      <c r="C44" s="377" t="s">
        <v>254</v>
      </c>
      <c r="D44" s="378" t="s">
        <v>313</v>
      </c>
      <c r="E44" s="379" t="s">
        <v>303</v>
      </c>
      <c r="F44" s="380">
        <v>2000</v>
      </c>
      <c r="G44" s="380">
        <v>3.7359999999999997E-2</v>
      </c>
      <c r="H44" s="383">
        <f t="shared" si="0"/>
        <v>74.72</v>
      </c>
    </row>
    <row r="45" spans="1:10" ht="45">
      <c r="A45" s="377" t="s">
        <v>1755</v>
      </c>
      <c r="B45" s="377"/>
      <c r="C45" s="377" t="s">
        <v>304</v>
      </c>
      <c r="D45" s="378" t="s">
        <v>314</v>
      </c>
      <c r="E45" s="379" t="s">
        <v>303</v>
      </c>
      <c r="F45" s="380">
        <v>42</v>
      </c>
      <c r="G45" s="380">
        <v>103.71199999999999</v>
      </c>
      <c r="H45" s="380">
        <f t="shared" si="0"/>
        <v>4355.8999999999996</v>
      </c>
      <c r="J45" s="382"/>
    </row>
    <row r="46" spans="1:10">
      <c r="A46" s="377" t="s">
        <v>1756</v>
      </c>
      <c r="B46" s="377"/>
      <c r="C46" s="377" t="s">
        <v>304</v>
      </c>
      <c r="D46" s="378" t="s">
        <v>315</v>
      </c>
      <c r="E46" s="379" t="s">
        <v>303</v>
      </c>
      <c r="F46" s="380">
        <v>4100</v>
      </c>
      <c r="G46" s="380">
        <v>0.17599999999999999</v>
      </c>
      <c r="H46" s="380">
        <f t="shared" si="0"/>
        <v>721.6</v>
      </c>
      <c r="J46" s="382"/>
    </row>
    <row r="47" spans="1:10">
      <c r="A47" s="377" t="s">
        <v>1757</v>
      </c>
      <c r="B47" s="377"/>
      <c r="C47" s="377" t="s">
        <v>304</v>
      </c>
      <c r="D47" s="378" t="s">
        <v>316</v>
      </c>
      <c r="E47" s="379" t="s">
        <v>303</v>
      </c>
      <c r="F47" s="380">
        <v>1200</v>
      </c>
      <c r="G47" s="380">
        <v>0.10400000000000001</v>
      </c>
      <c r="H47" s="380">
        <f t="shared" si="0"/>
        <v>124.8</v>
      </c>
      <c r="J47" s="382"/>
    </row>
    <row r="48" spans="1:10" ht="22.5">
      <c r="A48" s="377" t="s">
        <v>1758</v>
      </c>
      <c r="B48" s="377"/>
      <c r="C48" s="377" t="s">
        <v>304</v>
      </c>
      <c r="D48" s="378" t="s">
        <v>317</v>
      </c>
      <c r="E48" s="379" t="s">
        <v>303</v>
      </c>
      <c r="F48" s="380">
        <v>42</v>
      </c>
      <c r="G48" s="380">
        <v>164.304</v>
      </c>
      <c r="H48" s="380">
        <f t="shared" si="0"/>
        <v>6900.77</v>
      </c>
      <c r="J48" s="382"/>
    </row>
    <row r="49" spans="1:10">
      <c r="A49" s="377" t="s">
        <v>1759</v>
      </c>
      <c r="B49" s="377"/>
      <c r="C49" s="377" t="s">
        <v>304</v>
      </c>
      <c r="D49" s="378" t="s">
        <v>318</v>
      </c>
      <c r="E49" s="379" t="s">
        <v>303</v>
      </c>
      <c r="F49" s="380">
        <v>1</v>
      </c>
      <c r="G49" s="380">
        <v>28800</v>
      </c>
      <c r="H49" s="380">
        <f t="shared" si="0"/>
        <v>28800</v>
      </c>
      <c r="J49" s="382"/>
    </row>
    <row r="50" spans="1:10">
      <c r="A50" s="377" t="s">
        <v>1760</v>
      </c>
      <c r="B50" s="377"/>
      <c r="C50" s="377" t="s">
        <v>304</v>
      </c>
      <c r="D50" s="378" t="s">
        <v>319</v>
      </c>
      <c r="E50" s="379" t="s">
        <v>21</v>
      </c>
      <c r="F50" s="380">
        <v>2380</v>
      </c>
      <c r="G50" s="380">
        <v>0.67199999999999993</v>
      </c>
      <c r="H50" s="380">
        <f t="shared" si="0"/>
        <v>1599.36</v>
      </c>
      <c r="J50" s="382"/>
    </row>
    <row r="51" spans="1:10">
      <c r="A51" s="377" t="s">
        <v>1761</v>
      </c>
      <c r="B51" s="377"/>
      <c r="C51" s="377" t="s">
        <v>304</v>
      </c>
      <c r="D51" s="378" t="s">
        <v>320</v>
      </c>
      <c r="E51" s="379" t="s">
        <v>21</v>
      </c>
      <c r="F51" s="380">
        <v>24</v>
      </c>
      <c r="G51" s="380">
        <v>4.952</v>
      </c>
      <c r="H51" s="380">
        <f t="shared" si="0"/>
        <v>118.85</v>
      </c>
      <c r="J51" s="382"/>
    </row>
    <row r="52" spans="1:10">
      <c r="A52" s="377" t="s">
        <v>1762</v>
      </c>
      <c r="B52" s="377"/>
      <c r="C52" s="377" t="s">
        <v>304</v>
      </c>
      <c r="D52" s="378" t="s">
        <v>321</v>
      </c>
      <c r="E52" s="379" t="s">
        <v>21</v>
      </c>
      <c r="F52" s="380">
        <v>800</v>
      </c>
      <c r="G52" s="380">
        <v>6.6719999999999997</v>
      </c>
      <c r="H52" s="380">
        <f t="shared" si="0"/>
        <v>5337.6</v>
      </c>
      <c r="J52" s="382"/>
    </row>
    <row r="53" spans="1:10">
      <c r="A53" s="377" t="s">
        <v>1763</v>
      </c>
      <c r="B53" s="377"/>
      <c r="C53" s="377" t="s">
        <v>304</v>
      </c>
      <c r="D53" s="378" t="s">
        <v>322</v>
      </c>
      <c r="E53" s="379" t="s">
        <v>303</v>
      </c>
      <c r="F53" s="380">
        <v>130</v>
      </c>
      <c r="G53" s="380">
        <v>0.67199999999999993</v>
      </c>
      <c r="H53" s="380">
        <f t="shared" si="0"/>
        <v>87.36</v>
      </c>
      <c r="J53" s="382"/>
    </row>
    <row r="54" spans="1:10">
      <c r="A54" s="377" t="s">
        <v>1764</v>
      </c>
      <c r="B54" s="377"/>
      <c r="C54" s="377" t="s">
        <v>304</v>
      </c>
      <c r="D54" s="378" t="s">
        <v>323</v>
      </c>
      <c r="E54" s="379" t="s">
        <v>303</v>
      </c>
      <c r="F54" s="380">
        <v>3450</v>
      </c>
      <c r="G54" s="380">
        <v>0.41600000000000004</v>
      </c>
      <c r="H54" s="380">
        <f t="shared" si="0"/>
        <v>1435.2</v>
      </c>
      <c r="J54" s="382"/>
    </row>
    <row r="55" spans="1:10">
      <c r="A55" s="377" t="s">
        <v>1765</v>
      </c>
      <c r="B55" s="377"/>
      <c r="C55" s="377" t="s">
        <v>304</v>
      </c>
      <c r="D55" s="378" t="s">
        <v>324</v>
      </c>
      <c r="E55" s="379" t="s">
        <v>21</v>
      </c>
      <c r="F55" s="380">
        <v>750</v>
      </c>
      <c r="G55" s="380">
        <v>2.1680000000000001</v>
      </c>
      <c r="H55" s="380">
        <f t="shared" si="0"/>
        <v>1626</v>
      </c>
      <c r="J55" s="382"/>
    </row>
    <row r="56" spans="1:10" ht="33.75">
      <c r="A56" s="377" t="s">
        <v>1766</v>
      </c>
      <c r="B56" s="377"/>
      <c r="C56" s="377" t="s">
        <v>304</v>
      </c>
      <c r="D56" s="378" t="s">
        <v>325</v>
      </c>
      <c r="E56" s="379" t="s">
        <v>303</v>
      </c>
      <c r="F56" s="380">
        <v>10</v>
      </c>
      <c r="G56" s="380">
        <v>34.64</v>
      </c>
      <c r="H56" s="380">
        <f t="shared" si="0"/>
        <v>346.4</v>
      </c>
      <c r="J56" s="382"/>
    </row>
    <row r="57" spans="1:10" ht="33.75">
      <c r="A57" s="377" t="s">
        <v>1767</v>
      </c>
      <c r="B57" s="377"/>
      <c r="C57" s="377" t="s">
        <v>304</v>
      </c>
      <c r="D57" s="378" t="s">
        <v>326</v>
      </c>
      <c r="E57" s="379" t="s">
        <v>303</v>
      </c>
      <c r="F57" s="380">
        <v>1</v>
      </c>
      <c r="G57" s="380">
        <v>92.992000000000004</v>
      </c>
      <c r="H57" s="380">
        <f t="shared" si="0"/>
        <v>92.99</v>
      </c>
      <c r="J57" s="382"/>
    </row>
    <row r="58" spans="1:10" ht="33.75">
      <c r="A58" s="377" t="s">
        <v>1768</v>
      </c>
      <c r="B58" s="377"/>
      <c r="C58" s="377" t="s">
        <v>304</v>
      </c>
      <c r="D58" s="378" t="s">
        <v>327</v>
      </c>
      <c r="E58" s="379" t="s">
        <v>303</v>
      </c>
      <c r="F58" s="380">
        <v>8</v>
      </c>
      <c r="G58" s="380">
        <v>139.59200000000001</v>
      </c>
      <c r="H58" s="380">
        <f t="shared" si="0"/>
        <v>1116.74</v>
      </c>
      <c r="J58" s="382"/>
    </row>
    <row r="59" spans="1:10" ht="22.5">
      <c r="A59" s="377" t="s">
        <v>1769</v>
      </c>
      <c r="B59" s="377" t="s">
        <v>1516</v>
      </c>
      <c r="C59" s="377" t="s">
        <v>47</v>
      </c>
      <c r="D59" s="384" t="s">
        <v>328</v>
      </c>
      <c r="E59" s="385" t="s">
        <v>303</v>
      </c>
      <c r="F59" s="383">
        <v>1</v>
      </c>
      <c r="G59" s="380">
        <v>3232.18</v>
      </c>
      <c r="H59" s="380">
        <f t="shared" si="0"/>
        <v>3232.18</v>
      </c>
    </row>
    <row r="60" spans="1:10">
      <c r="A60" s="377" t="s">
        <v>1770</v>
      </c>
      <c r="B60" s="377" t="s">
        <v>1517</v>
      </c>
      <c r="C60" s="377" t="s">
        <v>254</v>
      </c>
      <c r="D60" s="378" t="s">
        <v>329</v>
      </c>
      <c r="E60" s="379" t="s">
        <v>303</v>
      </c>
      <c r="F60" s="380">
        <v>250</v>
      </c>
      <c r="G60" s="380">
        <v>4.96</v>
      </c>
      <c r="H60" s="380">
        <f t="shared" si="0"/>
        <v>1240</v>
      </c>
    </row>
    <row r="61" spans="1:10">
      <c r="A61" s="377" t="s">
        <v>1771</v>
      </c>
      <c r="B61" s="377" t="s">
        <v>1518</v>
      </c>
      <c r="C61" s="377" t="s">
        <v>254</v>
      </c>
      <c r="D61" s="378" t="s">
        <v>330</v>
      </c>
      <c r="E61" s="379" t="s">
        <v>303</v>
      </c>
      <c r="F61" s="380">
        <v>890</v>
      </c>
      <c r="G61" s="380">
        <v>5.85</v>
      </c>
      <c r="H61" s="380">
        <f t="shared" si="0"/>
        <v>5206.5</v>
      </c>
    </row>
    <row r="62" spans="1:10">
      <c r="A62" s="377" t="s">
        <v>1772</v>
      </c>
      <c r="B62" s="377"/>
      <c r="C62" s="377" t="s">
        <v>304</v>
      </c>
      <c r="D62" s="378" t="s">
        <v>331</v>
      </c>
      <c r="E62" s="379" t="s">
        <v>303</v>
      </c>
      <c r="F62" s="380">
        <v>4000</v>
      </c>
      <c r="G62" s="380">
        <v>1.008</v>
      </c>
      <c r="H62" s="380">
        <f t="shared" si="0"/>
        <v>4032</v>
      </c>
      <c r="J62" s="382"/>
    </row>
    <row r="63" spans="1:10">
      <c r="A63" s="377" t="s">
        <v>1773</v>
      </c>
      <c r="B63" s="377"/>
      <c r="C63" s="377" t="s">
        <v>304</v>
      </c>
      <c r="D63" s="378" t="s">
        <v>332</v>
      </c>
      <c r="E63" s="379" t="s">
        <v>303</v>
      </c>
      <c r="F63" s="380">
        <v>150</v>
      </c>
      <c r="G63" s="380">
        <v>2.7920000000000003</v>
      </c>
      <c r="H63" s="380">
        <f t="shared" si="0"/>
        <v>418.8</v>
      </c>
      <c r="J63" s="382"/>
    </row>
    <row r="64" spans="1:10">
      <c r="A64" s="377" t="s">
        <v>1774</v>
      </c>
      <c r="B64" s="377"/>
      <c r="C64" s="377" t="s">
        <v>304</v>
      </c>
      <c r="D64" s="378" t="s">
        <v>333</v>
      </c>
      <c r="E64" s="379" t="s">
        <v>303</v>
      </c>
      <c r="F64" s="380">
        <v>1000</v>
      </c>
      <c r="G64" s="380">
        <v>2.3199999999999998</v>
      </c>
      <c r="H64" s="380">
        <f t="shared" si="0"/>
        <v>2320</v>
      </c>
      <c r="J64" s="382"/>
    </row>
    <row r="65" spans="1:10">
      <c r="A65" s="377" t="s">
        <v>1775</v>
      </c>
      <c r="B65" s="377"/>
      <c r="C65" s="377" t="s">
        <v>304</v>
      </c>
      <c r="D65" s="378" t="s">
        <v>334</v>
      </c>
      <c r="E65" s="379" t="s">
        <v>303</v>
      </c>
      <c r="F65" s="380">
        <v>1100</v>
      </c>
      <c r="G65" s="380">
        <v>5.984</v>
      </c>
      <c r="H65" s="380">
        <f t="shared" si="0"/>
        <v>6582.4</v>
      </c>
      <c r="J65" s="382"/>
    </row>
    <row r="66" spans="1:10">
      <c r="A66" s="377" t="s">
        <v>1776</v>
      </c>
      <c r="B66" s="377"/>
      <c r="C66" s="377" t="s">
        <v>304</v>
      </c>
      <c r="D66" s="378" t="s">
        <v>335</v>
      </c>
      <c r="E66" s="379" t="s">
        <v>303</v>
      </c>
      <c r="F66" s="380">
        <v>91</v>
      </c>
      <c r="G66" s="380">
        <v>6.944</v>
      </c>
      <c r="H66" s="380">
        <f t="shared" si="0"/>
        <v>631.9</v>
      </c>
      <c r="J66" s="382"/>
    </row>
    <row r="67" spans="1:10">
      <c r="A67" s="377" t="s">
        <v>1777</v>
      </c>
      <c r="B67" s="377"/>
      <c r="C67" s="377" t="s">
        <v>304</v>
      </c>
      <c r="D67" s="378" t="s">
        <v>336</v>
      </c>
      <c r="E67" s="379" t="s">
        <v>303</v>
      </c>
      <c r="F67" s="380">
        <v>550</v>
      </c>
      <c r="G67" s="380">
        <v>3.1120000000000001</v>
      </c>
      <c r="H67" s="380">
        <f t="shared" si="0"/>
        <v>1711.6</v>
      </c>
      <c r="J67" s="382"/>
    </row>
    <row r="68" spans="1:10" ht="33.75">
      <c r="A68" s="377" t="s">
        <v>1778</v>
      </c>
      <c r="B68" s="377"/>
      <c r="C68" s="377" t="s">
        <v>304</v>
      </c>
      <c r="D68" s="378" t="s">
        <v>337</v>
      </c>
      <c r="E68" s="379" t="s">
        <v>303</v>
      </c>
      <c r="F68" s="380">
        <v>3100</v>
      </c>
      <c r="G68" s="380">
        <v>1.304</v>
      </c>
      <c r="H68" s="380">
        <f t="shared" ref="H68:H130" si="1">ROUND(F68*G68,2)</f>
        <v>4042.4</v>
      </c>
      <c r="J68" s="382"/>
    </row>
    <row r="69" spans="1:10" ht="33.75">
      <c r="A69" s="377" t="s">
        <v>1779</v>
      </c>
      <c r="B69" s="377" t="s">
        <v>1519</v>
      </c>
      <c r="C69" s="377" t="s">
        <v>254</v>
      </c>
      <c r="D69" s="378" t="s">
        <v>338</v>
      </c>
      <c r="E69" s="379" t="s">
        <v>303</v>
      </c>
      <c r="F69" s="380">
        <v>10</v>
      </c>
      <c r="G69" s="380">
        <v>25.54</v>
      </c>
      <c r="H69" s="380">
        <f t="shared" si="1"/>
        <v>255.4</v>
      </c>
    </row>
    <row r="70" spans="1:10" ht="33.75">
      <c r="A70" s="377" t="s">
        <v>1780</v>
      </c>
      <c r="B70" s="377" t="s">
        <v>1520</v>
      </c>
      <c r="C70" s="377" t="s">
        <v>254</v>
      </c>
      <c r="D70" s="378" t="s">
        <v>339</v>
      </c>
      <c r="E70" s="379" t="s">
        <v>303</v>
      </c>
      <c r="F70" s="380">
        <v>65</v>
      </c>
      <c r="G70" s="380">
        <v>18.059999999999999</v>
      </c>
      <c r="H70" s="380">
        <f t="shared" si="1"/>
        <v>1173.9000000000001</v>
      </c>
    </row>
    <row r="71" spans="1:10" ht="33.75">
      <c r="A71" s="377" t="s">
        <v>1781</v>
      </c>
      <c r="B71" s="377" t="s">
        <v>1521</v>
      </c>
      <c r="C71" s="377" t="s">
        <v>254</v>
      </c>
      <c r="D71" s="378" t="s">
        <v>340</v>
      </c>
      <c r="E71" s="379" t="s">
        <v>303</v>
      </c>
      <c r="F71" s="380">
        <v>5</v>
      </c>
      <c r="G71" s="380">
        <v>39.03</v>
      </c>
      <c r="H71" s="380">
        <f t="shared" si="1"/>
        <v>195.15</v>
      </c>
    </row>
    <row r="72" spans="1:10" ht="33.75">
      <c r="A72" s="377" t="s">
        <v>1782</v>
      </c>
      <c r="B72" s="377" t="s">
        <v>1522</v>
      </c>
      <c r="C72" s="377" t="s">
        <v>254</v>
      </c>
      <c r="D72" s="378" t="s">
        <v>341</v>
      </c>
      <c r="E72" s="379" t="s">
        <v>303</v>
      </c>
      <c r="F72" s="380">
        <v>38</v>
      </c>
      <c r="G72" s="380">
        <v>26.27</v>
      </c>
      <c r="H72" s="380">
        <f t="shared" si="1"/>
        <v>998.26</v>
      </c>
    </row>
    <row r="73" spans="1:10" ht="33.75">
      <c r="A73" s="377" t="s">
        <v>1783</v>
      </c>
      <c r="B73" s="377">
        <v>91955</v>
      </c>
      <c r="C73" s="377" t="s">
        <v>47</v>
      </c>
      <c r="D73" s="384" t="s">
        <v>342</v>
      </c>
      <c r="E73" s="385" t="s">
        <v>303</v>
      </c>
      <c r="F73" s="383">
        <v>5</v>
      </c>
      <c r="G73" s="380">
        <v>33.03</v>
      </c>
      <c r="H73" s="380">
        <f t="shared" si="1"/>
        <v>165.15</v>
      </c>
    </row>
    <row r="74" spans="1:10" ht="33.75">
      <c r="A74" s="377" t="s">
        <v>1784</v>
      </c>
      <c r="B74" s="377" t="s">
        <v>1523</v>
      </c>
      <c r="C74" s="377" t="s">
        <v>254</v>
      </c>
      <c r="D74" s="378" t="s">
        <v>343</v>
      </c>
      <c r="E74" s="379" t="s">
        <v>303</v>
      </c>
      <c r="F74" s="380">
        <v>130</v>
      </c>
      <c r="G74" s="380">
        <v>11.23</v>
      </c>
      <c r="H74" s="380">
        <f t="shared" si="1"/>
        <v>1459.9</v>
      </c>
    </row>
    <row r="75" spans="1:10" ht="45">
      <c r="A75" s="377" t="s">
        <v>1785</v>
      </c>
      <c r="B75" s="377">
        <v>92021</v>
      </c>
      <c r="C75" s="377" t="s">
        <v>47</v>
      </c>
      <c r="D75" s="384" t="s">
        <v>344</v>
      </c>
      <c r="E75" s="385" t="s">
        <v>303</v>
      </c>
      <c r="F75" s="383">
        <v>850</v>
      </c>
      <c r="G75" s="383">
        <v>78.25</v>
      </c>
      <c r="H75" s="380">
        <f t="shared" si="1"/>
        <v>66512.5</v>
      </c>
    </row>
    <row r="76" spans="1:10" ht="15" customHeight="1">
      <c r="A76" s="377" t="s">
        <v>1786</v>
      </c>
      <c r="B76" s="377"/>
      <c r="C76" s="377" t="s">
        <v>304</v>
      </c>
      <c r="D76" s="378" t="s">
        <v>345</v>
      </c>
      <c r="E76" s="379" t="s">
        <v>303</v>
      </c>
      <c r="F76" s="380">
        <v>19</v>
      </c>
      <c r="G76" s="380">
        <v>39.823999999999998</v>
      </c>
      <c r="H76" s="380">
        <f t="shared" si="1"/>
        <v>756.66</v>
      </c>
      <c r="J76" s="382"/>
    </row>
    <row r="77" spans="1:10" ht="15" customHeight="1">
      <c r="A77" s="377" t="s">
        <v>1787</v>
      </c>
      <c r="B77" s="377" t="s">
        <v>1524</v>
      </c>
      <c r="C77" s="377" t="s">
        <v>1145</v>
      </c>
      <c r="D77" s="378" t="s">
        <v>346</v>
      </c>
      <c r="E77" s="379" t="s">
        <v>303</v>
      </c>
      <c r="F77" s="380">
        <v>11</v>
      </c>
      <c r="G77" s="380">
        <v>47.92</v>
      </c>
      <c r="H77" s="380">
        <f t="shared" si="1"/>
        <v>527.12</v>
      </c>
    </row>
    <row r="78" spans="1:10" ht="15" customHeight="1">
      <c r="A78" s="377" t="s">
        <v>1788</v>
      </c>
      <c r="B78" s="377"/>
      <c r="C78" s="377" t="s">
        <v>304</v>
      </c>
      <c r="D78" s="378" t="s">
        <v>347</v>
      </c>
      <c r="E78" s="379" t="s">
        <v>303</v>
      </c>
      <c r="F78" s="380">
        <v>19</v>
      </c>
      <c r="G78" s="380">
        <v>63.26400000000001</v>
      </c>
      <c r="H78" s="380">
        <f t="shared" si="1"/>
        <v>1202.02</v>
      </c>
      <c r="J78" s="382"/>
    </row>
    <row r="79" spans="1:10" ht="15" customHeight="1">
      <c r="A79" s="377" t="s">
        <v>1789</v>
      </c>
      <c r="B79" s="377"/>
      <c r="C79" s="377" t="s">
        <v>304</v>
      </c>
      <c r="D79" s="378" t="s">
        <v>348</v>
      </c>
      <c r="E79" s="379" t="s">
        <v>303</v>
      </c>
      <c r="F79" s="380">
        <v>4</v>
      </c>
      <c r="G79" s="380">
        <v>44.432000000000002</v>
      </c>
      <c r="H79" s="380">
        <f t="shared" si="1"/>
        <v>177.73</v>
      </c>
      <c r="J79" s="382"/>
    </row>
    <row r="80" spans="1:10" ht="15" customHeight="1">
      <c r="A80" s="377" t="s">
        <v>1790</v>
      </c>
      <c r="B80" s="377"/>
      <c r="C80" s="377" t="s">
        <v>304</v>
      </c>
      <c r="D80" s="378" t="s">
        <v>349</v>
      </c>
      <c r="E80" s="379" t="s">
        <v>303</v>
      </c>
      <c r="F80" s="380">
        <v>20</v>
      </c>
      <c r="G80" s="380">
        <v>5.5600000000000005</v>
      </c>
      <c r="H80" s="380">
        <f t="shared" si="1"/>
        <v>111.2</v>
      </c>
      <c r="J80" s="382"/>
    </row>
    <row r="81" spans="1:10" ht="15" customHeight="1">
      <c r="A81" s="377" t="s">
        <v>1791</v>
      </c>
      <c r="B81" s="377"/>
      <c r="C81" s="377" t="s">
        <v>304</v>
      </c>
      <c r="D81" s="378" t="s">
        <v>350</v>
      </c>
      <c r="E81" s="379" t="s">
        <v>303</v>
      </c>
      <c r="F81" s="380">
        <v>850</v>
      </c>
      <c r="G81" s="380">
        <v>1.9279999999999997</v>
      </c>
      <c r="H81" s="380">
        <f t="shared" si="1"/>
        <v>1638.8</v>
      </c>
      <c r="J81" s="382"/>
    </row>
    <row r="82" spans="1:10" ht="22.5">
      <c r="A82" s="377" t="s">
        <v>1792</v>
      </c>
      <c r="B82" s="377" t="s">
        <v>1525</v>
      </c>
      <c r="C82" s="377" t="s">
        <v>254</v>
      </c>
      <c r="D82" s="378" t="s">
        <v>351</v>
      </c>
      <c r="E82" s="379" t="s">
        <v>21</v>
      </c>
      <c r="F82" s="380">
        <v>15</v>
      </c>
      <c r="G82" s="380">
        <v>18.18</v>
      </c>
      <c r="H82" s="380">
        <f t="shared" si="1"/>
        <v>272.7</v>
      </c>
    </row>
    <row r="83" spans="1:10" ht="22.5">
      <c r="A83" s="377" t="s">
        <v>1793</v>
      </c>
      <c r="B83" s="377" t="s">
        <v>1553</v>
      </c>
      <c r="C83" s="377" t="s">
        <v>254</v>
      </c>
      <c r="D83" s="378" t="s">
        <v>352</v>
      </c>
      <c r="E83" s="379" t="s">
        <v>21</v>
      </c>
      <c r="F83" s="380">
        <v>560</v>
      </c>
      <c r="G83" s="380">
        <v>48.97</v>
      </c>
      <c r="H83" s="380">
        <f t="shared" si="1"/>
        <v>27423.200000000001</v>
      </c>
    </row>
    <row r="84" spans="1:10">
      <c r="A84" s="377" t="s">
        <v>1794</v>
      </c>
      <c r="B84" s="377" t="s">
        <v>1554</v>
      </c>
      <c r="C84" s="377" t="s">
        <v>254</v>
      </c>
      <c r="D84" s="378" t="s">
        <v>353</v>
      </c>
      <c r="E84" s="379" t="s">
        <v>21</v>
      </c>
      <c r="F84" s="380">
        <v>90</v>
      </c>
      <c r="G84" s="380">
        <v>38.340000000000003</v>
      </c>
      <c r="H84" s="380">
        <f t="shared" si="1"/>
        <v>3450.6</v>
      </c>
    </row>
    <row r="85" spans="1:10">
      <c r="A85" s="377" t="s">
        <v>1795</v>
      </c>
      <c r="B85" s="377" t="s">
        <v>1555</v>
      </c>
      <c r="C85" s="377" t="s">
        <v>1556</v>
      </c>
      <c r="D85" s="378" t="s">
        <v>354</v>
      </c>
      <c r="E85" s="379" t="s">
        <v>21</v>
      </c>
      <c r="F85" s="380">
        <v>600</v>
      </c>
      <c r="G85" s="380">
        <v>48.28</v>
      </c>
      <c r="H85" s="380">
        <f t="shared" si="1"/>
        <v>28968</v>
      </c>
    </row>
    <row r="86" spans="1:10">
      <c r="A86" s="377" t="s">
        <v>1796</v>
      </c>
      <c r="B86" s="377" t="s">
        <v>1557</v>
      </c>
      <c r="C86" s="377" t="s">
        <v>1556</v>
      </c>
      <c r="D86" s="378" t="s">
        <v>356</v>
      </c>
      <c r="E86" s="379" t="s">
        <v>21</v>
      </c>
      <c r="F86" s="380">
        <v>70</v>
      </c>
      <c r="G86" s="380">
        <v>90.9</v>
      </c>
      <c r="H86" s="380">
        <f t="shared" si="1"/>
        <v>6363</v>
      </c>
    </row>
    <row r="87" spans="1:10">
      <c r="A87" s="377" t="s">
        <v>1797</v>
      </c>
      <c r="B87" s="377" t="s">
        <v>1558</v>
      </c>
      <c r="C87" s="377" t="s">
        <v>1556</v>
      </c>
      <c r="D87" s="378" t="s">
        <v>1559</v>
      </c>
      <c r="E87" s="379" t="s">
        <v>21</v>
      </c>
      <c r="F87" s="380">
        <v>30</v>
      </c>
      <c r="G87" s="380">
        <v>88.93</v>
      </c>
      <c r="H87" s="380">
        <f t="shared" si="1"/>
        <v>2667.9</v>
      </c>
    </row>
    <row r="88" spans="1:10">
      <c r="A88" s="377" t="s">
        <v>1798</v>
      </c>
      <c r="B88" s="377"/>
      <c r="C88" s="377" t="s">
        <v>304</v>
      </c>
      <c r="D88" s="378" t="s">
        <v>357</v>
      </c>
      <c r="E88" s="379" t="s">
        <v>21</v>
      </c>
      <c r="F88" s="380">
        <v>60</v>
      </c>
      <c r="G88" s="380">
        <v>9.6</v>
      </c>
      <c r="H88" s="380">
        <f t="shared" si="1"/>
        <v>576</v>
      </c>
      <c r="J88" s="382"/>
    </row>
    <row r="89" spans="1:10">
      <c r="A89" s="377" t="s">
        <v>1799</v>
      </c>
      <c r="B89" s="377" t="s">
        <v>1526</v>
      </c>
      <c r="C89" s="377" t="s">
        <v>254</v>
      </c>
      <c r="D89" s="378" t="s">
        <v>358</v>
      </c>
      <c r="E89" s="379" t="s">
        <v>21</v>
      </c>
      <c r="F89" s="380">
        <v>140</v>
      </c>
      <c r="G89" s="380">
        <v>18.5</v>
      </c>
      <c r="H89" s="380">
        <f t="shared" si="1"/>
        <v>2590</v>
      </c>
    </row>
    <row r="90" spans="1:10">
      <c r="A90" s="377" t="s">
        <v>1800</v>
      </c>
      <c r="B90" s="377" t="s">
        <v>1527</v>
      </c>
      <c r="C90" s="377" t="s">
        <v>254</v>
      </c>
      <c r="D90" s="378" t="s">
        <v>359</v>
      </c>
      <c r="E90" s="379" t="s">
        <v>21</v>
      </c>
      <c r="F90" s="380">
        <v>3600</v>
      </c>
      <c r="G90" s="380">
        <v>10.39</v>
      </c>
      <c r="H90" s="380">
        <f t="shared" si="1"/>
        <v>37404</v>
      </c>
    </row>
    <row r="91" spans="1:10" ht="22.5">
      <c r="A91" s="377" t="s">
        <v>1801</v>
      </c>
      <c r="B91" s="377"/>
      <c r="C91" s="377" t="s">
        <v>304</v>
      </c>
      <c r="D91" s="378" t="s">
        <v>360</v>
      </c>
      <c r="E91" s="379" t="s">
        <v>21</v>
      </c>
      <c r="F91" s="380">
        <v>800</v>
      </c>
      <c r="G91" s="380">
        <v>1.44</v>
      </c>
      <c r="H91" s="380">
        <f t="shared" si="1"/>
        <v>1152</v>
      </c>
      <c r="J91" s="382"/>
    </row>
    <row r="92" spans="1:10" ht="15" customHeight="1">
      <c r="A92" s="377" t="s">
        <v>1802</v>
      </c>
      <c r="B92" s="377"/>
      <c r="C92" s="377" t="s">
        <v>304</v>
      </c>
      <c r="D92" s="378" t="s">
        <v>1560</v>
      </c>
      <c r="E92" s="379" t="s">
        <v>303</v>
      </c>
      <c r="F92" s="380">
        <v>45</v>
      </c>
      <c r="G92" s="380">
        <v>3.88</v>
      </c>
      <c r="H92" s="380">
        <f t="shared" si="1"/>
        <v>174.6</v>
      </c>
      <c r="J92" s="382"/>
    </row>
    <row r="93" spans="1:10" ht="15" customHeight="1">
      <c r="A93" s="377" t="s">
        <v>1803</v>
      </c>
      <c r="B93" s="377"/>
      <c r="C93" s="377" t="s">
        <v>304</v>
      </c>
      <c r="D93" s="378" t="s">
        <v>361</v>
      </c>
      <c r="E93" s="379" t="s">
        <v>303</v>
      </c>
      <c r="F93" s="380">
        <v>250</v>
      </c>
      <c r="G93" s="380">
        <v>3.88</v>
      </c>
      <c r="H93" s="380">
        <f t="shared" si="1"/>
        <v>970</v>
      </c>
      <c r="J93" s="382"/>
    </row>
    <row r="94" spans="1:10" ht="15" customHeight="1">
      <c r="A94" s="377" t="s">
        <v>1804</v>
      </c>
      <c r="B94" s="377"/>
      <c r="C94" s="377" t="s">
        <v>304</v>
      </c>
      <c r="D94" s="378" t="s">
        <v>362</v>
      </c>
      <c r="E94" s="379" t="s">
        <v>303</v>
      </c>
      <c r="F94" s="380">
        <v>30</v>
      </c>
      <c r="G94" s="380">
        <v>8.16</v>
      </c>
      <c r="H94" s="380">
        <f t="shared" si="1"/>
        <v>244.8</v>
      </c>
      <c r="J94" s="382"/>
    </row>
    <row r="95" spans="1:10" ht="15" customHeight="1">
      <c r="A95" s="377" t="s">
        <v>1805</v>
      </c>
      <c r="B95" s="377" t="s">
        <v>1528</v>
      </c>
      <c r="C95" s="377" t="s">
        <v>1145</v>
      </c>
      <c r="D95" s="378" t="s">
        <v>363</v>
      </c>
      <c r="E95" s="379" t="s">
        <v>303</v>
      </c>
      <c r="F95" s="380">
        <v>11</v>
      </c>
      <c r="G95" s="380">
        <v>8.83</v>
      </c>
      <c r="H95" s="380">
        <f t="shared" si="1"/>
        <v>97.13</v>
      </c>
    </row>
    <row r="96" spans="1:10" ht="15" customHeight="1">
      <c r="A96" s="377" t="s">
        <v>1806</v>
      </c>
      <c r="B96" s="377"/>
      <c r="C96" s="377" t="s">
        <v>304</v>
      </c>
      <c r="D96" s="378" t="s">
        <v>364</v>
      </c>
      <c r="E96" s="379" t="s">
        <v>303</v>
      </c>
      <c r="F96" s="380">
        <v>15</v>
      </c>
      <c r="G96" s="380">
        <v>12.959999999999999</v>
      </c>
      <c r="H96" s="380">
        <f t="shared" si="1"/>
        <v>194.4</v>
      </c>
      <c r="J96" s="382"/>
    </row>
    <row r="97" spans="1:10" ht="56.25">
      <c r="A97" s="377" t="s">
        <v>1807</v>
      </c>
      <c r="B97" s="377"/>
      <c r="C97" s="377" t="s">
        <v>304</v>
      </c>
      <c r="D97" s="378" t="s">
        <v>365</v>
      </c>
      <c r="E97" s="379" t="s">
        <v>303</v>
      </c>
      <c r="F97" s="380">
        <v>65</v>
      </c>
      <c r="G97" s="380">
        <v>86.111999999999995</v>
      </c>
      <c r="H97" s="380">
        <f t="shared" si="1"/>
        <v>5597.28</v>
      </c>
      <c r="J97" s="382"/>
    </row>
    <row r="98" spans="1:10" ht="56.25">
      <c r="A98" s="377" t="s">
        <v>1808</v>
      </c>
      <c r="B98" s="377"/>
      <c r="C98" s="377" t="s">
        <v>304</v>
      </c>
      <c r="D98" s="378" t="s">
        <v>366</v>
      </c>
      <c r="E98" s="379" t="s">
        <v>303</v>
      </c>
      <c r="F98" s="380">
        <v>21</v>
      </c>
      <c r="G98" s="380">
        <v>86.111999999999995</v>
      </c>
      <c r="H98" s="380">
        <f t="shared" si="1"/>
        <v>1808.35</v>
      </c>
      <c r="J98" s="382"/>
    </row>
    <row r="99" spans="1:10" ht="56.25">
      <c r="A99" s="377" t="s">
        <v>1809</v>
      </c>
      <c r="B99" s="377"/>
      <c r="C99" s="377" t="s">
        <v>304</v>
      </c>
      <c r="D99" s="378" t="s">
        <v>367</v>
      </c>
      <c r="E99" s="379" t="s">
        <v>303</v>
      </c>
      <c r="F99" s="380">
        <v>233</v>
      </c>
      <c r="G99" s="380">
        <v>150.72</v>
      </c>
      <c r="H99" s="380">
        <f t="shared" si="1"/>
        <v>35117.760000000002</v>
      </c>
      <c r="J99" s="382"/>
    </row>
    <row r="100" spans="1:10" ht="45">
      <c r="A100" s="377" t="s">
        <v>1810</v>
      </c>
      <c r="B100" s="377"/>
      <c r="C100" s="377" t="s">
        <v>304</v>
      </c>
      <c r="D100" s="378" t="s">
        <v>368</v>
      </c>
      <c r="E100" s="379" t="s">
        <v>303</v>
      </c>
      <c r="F100" s="380">
        <v>52</v>
      </c>
      <c r="G100" s="380">
        <v>113.45599999999999</v>
      </c>
      <c r="H100" s="380">
        <f t="shared" si="1"/>
        <v>5899.71</v>
      </c>
      <c r="J100" s="382"/>
    </row>
    <row r="101" spans="1:10" ht="33.75">
      <c r="A101" s="377" t="s">
        <v>1811</v>
      </c>
      <c r="B101" s="377"/>
      <c r="C101" s="377" t="s">
        <v>304</v>
      </c>
      <c r="D101" s="378" t="s">
        <v>369</v>
      </c>
      <c r="E101" s="379" t="s">
        <v>303</v>
      </c>
      <c r="F101" s="380">
        <v>37</v>
      </c>
      <c r="G101" s="380">
        <v>184.376</v>
      </c>
      <c r="H101" s="380">
        <f t="shared" si="1"/>
        <v>6821.91</v>
      </c>
      <c r="J101" s="382"/>
    </row>
    <row r="102" spans="1:10">
      <c r="A102" s="377" t="s">
        <v>1812</v>
      </c>
      <c r="B102" s="377">
        <v>91884</v>
      </c>
      <c r="C102" s="377" t="s">
        <v>47</v>
      </c>
      <c r="D102" s="378" t="s">
        <v>370</v>
      </c>
      <c r="E102" s="379" t="s">
        <v>303</v>
      </c>
      <c r="F102" s="380">
        <v>1600</v>
      </c>
      <c r="G102" s="380">
        <v>6.21</v>
      </c>
      <c r="H102" s="380">
        <f t="shared" si="1"/>
        <v>9936</v>
      </c>
    </row>
    <row r="103" spans="1:10" ht="22.5">
      <c r="A103" s="377" t="s">
        <v>1813</v>
      </c>
      <c r="B103" s="377" t="s">
        <v>1529</v>
      </c>
      <c r="C103" s="377" t="s">
        <v>254</v>
      </c>
      <c r="D103" s="378" t="s">
        <v>371</v>
      </c>
      <c r="E103" s="379" t="s">
        <v>303</v>
      </c>
      <c r="F103" s="380">
        <v>3640</v>
      </c>
      <c r="G103" s="380">
        <v>0.43</v>
      </c>
      <c r="H103" s="380">
        <f t="shared" si="1"/>
        <v>1565.2</v>
      </c>
    </row>
    <row r="104" spans="1:10">
      <c r="A104" s="377" t="s">
        <v>1814</v>
      </c>
      <c r="B104" s="377" t="s">
        <v>1530</v>
      </c>
      <c r="C104" s="377" t="s">
        <v>254</v>
      </c>
      <c r="D104" s="378" t="s">
        <v>372</v>
      </c>
      <c r="E104" s="379" t="s">
        <v>21</v>
      </c>
      <c r="F104" s="380">
        <v>200</v>
      </c>
      <c r="G104" s="380">
        <v>19.68</v>
      </c>
      <c r="H104" s="380">
        <f t="shared" si="1"/>
        <v>3936</v>
      </c>
    </row>
    <row r="105" spans="1:10">
      <c r="A105" s="377" t="s">
        <v>1815</v>
      </c>
      <c r="B105" s="377"/>
      <c r="C105" s="377" t="s">
        <v>304</v>
      </c>
      <c r="D105" s="378" t="s">
        <v>373</v>
      </c>
      <c r="E105" s="379" t="s">
        <v>303</v>
      </c>
      <c r="F105" s="380">
        <v>450</v>
      </c>
      <c r="G105" s="380">
        <v>5.4719999999999995</v>
      </c>
      <c r="H105" s="380">
        <f t="shared" si="1"/>
        <v>2462.4</v>
      </c>
      <c r="J105" s="382"/>
    </row>
    <row r="106" spans="1:10">
      <c r="A106" s="377" t="s">
        <v>1816</v>
      </c>
      <c r="B106" s="377"/>
      <c r="C106" s="377" t="s">
        <v>304</v>
      </c>
      <c r="D106" s="378" t="s">
        <v>374</v>
      </c>
      <c r="E106" s="379" t="s">
        <v>303</v>
      </c>
      <c r="F106" s="380">
        <v>450</v>
      </c>
      <c r="G106" s="380">
        <v>5.4719999999999995</v>
      </c>
      <c r="H106" s="380">
        <f t="shared" si="1"/>
        <v>2462.4</v>
      </c>
      <c r="J106" s="382"/>
    </row>
    <row r="107" spans="1:10">
      <c r="A107" s="377" t="s">
        <v>1817</v>
      </c>
      <c r="B107" s="377"/>
      <c r="C107" s="377" t="s">
        <v>304</v>
      </c>
      <c r="D107" s="378" t="s">
        <v>375</v>
      </c>
      <c r="E107" s="379" t="s">
        <v>303</v>
      </c>
      <c r="F107" s="380">
        <v>4100</v>
      </c>
      <c r="G107" s="380">
        <v>0.10400000000000001</v>
      </c>
      <c r="H107" s="380">
        <f t="shared" si="1"/>
        <v>426.4</v>
      </c>
      <c r="J107" s="382"/>
    </row>
    <row r="108" spans="1:10">
      <c r="A108" s="377" t="s">
        <v>1818</v>
      </c>
      <c r="B108" s="377"/>
      <c r="C108" s="377" t="s">
        <v>304</v>
      </c>
      <c r="D108" s="378" t="s">
        <v>376</v>
      </c>
      <c r="E108" s="379" t="s">
        <v>303</v>
      </c>
      <c r="F108" s="380">
        <v>200</v>
      </c>
      <c r="G108" s="380">
        <v>0.20800000000000002</v>
      </c>
      <c r="H108" s="380">
        <f t="shared" si="1"/>
        <v>41.6</v>
      </c>
      <c r="J108" s="382"/>
    </row>
    <row r="109" spans="1:10">
      <c r="A109" s="377" t="s">
        <v>1819</v>
      </c>
      <c r="B109" s="377"/>
      <c r="C109" s="377" t="s">
        <v>304</v>
      </c>
      <c r="D109" s="378" t="s">
        <v>377</v>
      </c>
      <c r="E109" s="379" t="s">
        <v>303</v>
      </c>
      <c r="F109" s="380">
        <v>1200</v>
      </c>
      <c r="G109" s="380">
        <v>0.11199999999999999</v>
      </c>
      <c r="H109" s="380">
        <f t="shared" si="1"/>
        <v>134.4</v>
      </c>
      <c r="J109" s="382"/>
    </row>
    <row r="110" spans="1:10">
      <c r="A110" s="377" t="s">
        <v>1820</v>
      </c>
      <c r="B110" s="377"/>
      <c r="C110" s="377" t="s">
        <v>304</v>
      </c>
      <c r="D110" s="378" t="s">
        <v>378</v>
      </c>
      <c r="E110" s="379" t="s">
        <v>303</v>
      </c>
      <c r="F110" s="380">
        <v>450</v>
      </c>
      <c r="G110" s="380">
        <v>4.3600000000000003</v>
      </c>
      <c r="H110" s="380">
        <f t="shared" si="1"/>
        <v>1962</v>
      </c>
      <c r="J110" s="382"/>
    </row>
    <row r="111" spans="1:10">
      <c r="A111" s="377" t="s">
        <v>1821</v>
      </c>
      <c r="B111" s="377"/>
      <c r="C111" s="377" t="s">
        <v>304</v>
      </c>
      <c r="D111" s="378" t="s">
        <v>387</v>
      </c>
      <c r="E111" s="379" t="s">
        <v>303</v>
      </c>
      <c r="F111" s="380">
        <v>33</v>
      </c>
      <c r="G111" s="380">
        <v>1.472</v>
      </c>
      <c r="H111" s="380">
        <f t="shared" si="1"/>
        <v>48.58</v>
      </c>
      <c r="J111" s="382"/>
    </row>
    <row r="112" spans="1:10">
      <c r="A112" s="377" t="s">
        <v>1822</v>
      </c>
      <c r="B112" s="377"/>
      <c r="C112" s="377" t="s">
        <v>304</v>
      </c>
      <c r="D112" s="378" t="s">
        <v>388</v>
      </c>
      <c r="E112" s="379" t="s">
        <v>303</v>
      </c>
      <c r="F112" s="380">
        <v>500</v>
      </c>
      <c r="G112" s="380">
        <v>1.208</v>
      </c>
      <c r="H112" s="380">
        <f t="shared" si="1"/>
        <v>604</v>
      </c>
      <c r="J112" s="382"/>
    </row>
    <row r="113" spans="1:10">
      <c r="A113" s="377" t="s">
        <v>1823</v>
      </c>
      <c r="B113" s="377"/>
      <c r="C113" s="377" t="s">
        <v>304</v>
      </c>
      <c r="D113" s="378" t="s">
        <v>389</v>
      </c>
      <c r="E113" s="379" t="s">
        <v>303</v>
      </c>
      <c r="F113" s="380">
        <v>9</v>
      </c>
      <c r="G113" s="380">
        <v>60.160000000000004</v>
      </c>
      <c r="H113" s="380">
        <f t="shared" si="1"/>
        <v>541.44000000000005</v>
      </c>
      <c r="J113" s="382"/>
    </row>
    <row r="114" spans="1:10">
      <c r="A114" s="377" t="s">
        <v>1824</v>
      </c>
      <c r="B114" s="377"/>
      <c r="C114" s="377" t="s">
        <v>304</v>
      </c>
      <c r="D114" s="378" t="s">
        <v>390</v>
      </c>
      <c r="E114" s="379" t="s">
        <v>21</v>
      </c>
      <c r="F114" s="380">
        <v>200</v>
      </c>
      <c r="G114" s="380">
        <v>8.2240000000000002</v>
      </c>
      <c r="H114" s="380">
        <f t="shared" si="1"/>
        <v>1644.8</v>
      </c>
      <c r="J114" s="382"/>
    </row>
    <row r="115" spans="1:10">
      <c r="A115" s="377" t="s">
        <v>1825</v>
      </c>
      <c r="B115" s="377" t="s">
        <v>355</v>
      </c>
      <c r="C115" s="377" t="s">
        <v>304</v>
      </c>
      <c r="D115" s="378" t="s">
        <v>391</v>
      </c>
      <c r="E115" s="379" t="s">
        <v>303</v>
      </c>
      <c r="F115" s="380">
        <v>4</v>
      </c>
      <c r="G115" s="380">
        <v>67.2</v>
      </c>
      <c r="H115" s="380">
        <f t="shared" si="1"/>
        <v>268.8</v>
      </c>
      <c r="J115" s="382"/>
    </row>
    <row r="116" spans="1:10" ht="15" customHeight="1">
      <c r="A116" s="377" t="s">
        <v>1826</v>
      </c>
      <c r="B116" s="377" t="s">
        <v>1531</v>
      </c>
      <c r="C116" s="377" t="s">
        <v>1145</v>
      </c>
      <c r="D116" s="378" t="s">
        <v>392</v>
      </c>
      <c r="E116" s="379" t="s">
        <v>303</v>
      </c>
      <c r="F116" s="380">
        <v>50</v>
      </c>
      <c r="G116" s="380">
        <v>6.85</v>
      </c>
      <c r="H116" s="380">
        <f t="shared" si="1"/>
        <v>342.5</v>
      </c>
    </row>
    <row r="117" spans="1:10" ht="15" customHeight="1">
      <c r="A117" s="377" t="s">
        <v>1827</v>
      </c>
      <c r="B117" s="377"/>
      <c r="C117" s="377" t="s">
        <v>304</v>
      </c>
      <c r="D117" s="378" t="s">
        <v>393</v>
      </c>
      <c r="E117" s="379" t="s">
        <v>303</v>
      </c>
      <c r="F117" s="380">
        <v>500</v>
      </c>
      <c r="G117" s="380">
        <v>15.071999999999999</v>
      </c>
      <c r="H117" s="380">
        <f t="shared" si="1"/>
        <v>7536</v>
      </c>
      <c r="J117" s="382"/>
    </row>
    <row r="118" spans="1:10" ht="15" customHeight="1">
      <c r="A118" s="377" t="s">
        <v>1828</v>
      </c>
      <c r="B118" s="377"/>
      <c r="C118" s="377" t="s">
        <v>304</v>
      </c>
      <c r="D118" s="378" t="s">
        <v>394</v>
      </c>
      <c r="E118" s="379" t="s">
        <v>303</v>
      </c>
      <c r="F118" s="380">
        <v>70</v>
      </c>
      <c r="G118" s="380">
        <v>16.440000000000001</v>
      </c>
      <c r="H118" s="380">
        <f t="shared" si="1"/>
        <v>1150.8</v>
      </c>
      <c r="J118" s="382"/>
    </row>
    <row r="119" spans="1:10" ht="15" customHeight="1">
      <c r="A119" s="377" t="s">
        <v>1829</v>
      </c>
      <c r="B119" s="377"/>
      <c r="C119" s="377" t="s">
        <v>304</v>
      </c>
      <c r="D119" s="378" t="s">
        <v>395</v>
      </c>
      <c r="E119" s="379" t="s">
        <v>303</v>
      </c>
      <c r="F119" s="380">
        <v>7</v>
      </c>
      <c r="G119" s="380">
        <v>7.0239999999999991</v>
      </c>
      <c r="H119" s="380">
        <f t="shared" si="1"/>
        <v>49.17</v>
      </c>
      <c r="J119" s="382"/>
    </row>
    <row r="120" spans="1:10" ht="15" customHeight="1">
      <c r="A120" s="377" t="s">
        <v>1830</v>
      </c>
      <c r="B120" s="377"/>
      <c r="C120" s="377" t="s">
        <v>304</v>
      </c>
      <c r="D120" s="378" t="s">
        <v>396</v>
      </c>
      <c r="E120" s="379" t="s">
        <v>303</v>
      </c>
      <c r="F120" s="380">
        <v>1</v>
      </c>
      <c r="G120" s="380">
        <v>13.191999999999998</v>
      </c>
      <c r="H120" s="380">
        <f t="shared" si="1"/>
        <v>13.19</v>
      </c>
      <c r="J120" s="382"/>
    </row>
    <row r="121" spans="1:10">
      <c r="A121" s="377" t="s">
        <v>1831</v>
      </c>
      <c r="B121" s="377">
        <v>72260</v>
      </c>
      <c r="C121" s="377" t="s">
        <v>47</v>
      </c>
      <c r="D121" s="378" t="s">
        <v>397</v>
      </c>
      <c r="E121" s="379" t="s">
        <v>303</v>
      </c>
      <c r="F121" s="380">
        <v>30</v>
      </c>
      <c r="G121" s="380">
        <v>10.64</v>
      </c>
      <c r="H121" s="380">
        <f t="shared" si="1"/>
        <v>319.2</v>
      </c>
    </row>
    <row r="122" spans="1:10">
      <c r="A122" s="377" t="s">
        <v>1832</v>
      </c>
      <c r="B122" s="377">
        <v>72261</v>
      </c>
      <c r="C122" s="377" t="s">
        <v>47</v>
      </c>
      <c r="D122" s="378" t="s">
        <v>398</v>
      </c>
      <c r="E122" s="379" t="s">
        <v>303</v>
      </c>
      <c r="F122" s="380">
        <v>80</v>
      </c>
      <c r="G122" s="380">
        <v>11.23</v>
      </c>
      <c r="H122" s="380">
        <f t="shared" si="1"/>
        <v>898.4</v>
      </c>
    </row>
    <row r="123" spans="1:10">
      <c r="A123" s="377" t="s">
        <v>1833</v>
      </c>
      <c r="B123" s="377">
        <v>72262</v>
      </c>
      <c r="C123" s="377" t="s">
        <v>47</v>
      </c>
      <c r="D123" s="378" t="s">
        <v>399</v>
      </c>
      <c r="E123" s="379" t="s">
        <v>303</v>
      </c>
      <c r="F123" s="380">
        <v>100</v>
      </c>
      <c r="G123" s="380">
        <v>11.23</v>
      </c>
      <c r="H123" s="380">
        <f t="shared" si="1"/>
        <v>1123</v>
      </c>
    </row>
    <row r="124" spans="1:10">
      <c r="A124" s="377" t="s">
        <v>1834</v>
      </c>
      <c r="B124" s="377">
        <v>72263</v>
      </c>
      <c r="C124" s="377" t="s">
        <v>47</v>
      </c>
      <c r="D124" s="378" t="s">
        <v>400</v>
      </c>
      <c r="E124" s="379" t="s">
        <v>303</v>
      </c>
      <c r="F124" s="380">
        <v>100</v>
      </c>
      <c r="G124" s="380">
        <v>15.08</v>
      </c>
      <c r="H124" s="380">
        <f t="shared" si="1"/>
        <v>1508</v>
      </c>
    </row>
    <row r="125" spans="1:10">
      <c r="A125" s="377" t="s">
        <v>1835</v>
      </c>
      <c r="B125" s="377"/>
      <c r="C125" s="377" t="s">
        <v>304</v>
      </c>
      <c r="D125" s="378" t="s">
        <v>401</v>
      </c>
      <c r="E125" s="379" t="s">
        <v>303</v>
      </c>
      <c r="F125" s="380">
        <v>1200</v>
      </c>
      <c r="G125" s="380">
        <v>0.22400000000000003</v>
      </c>
      <c r="H125" s="380">
        <f t="shared" si="1"/>
        <v>268.8</v>
      </c>
      <c r="J125" s="382"/>
    </row>
    <row r="126" spans="1:10">
      <c r="A126" s="377" t="s">
        <v>1836</v>
      </c>
      <c r="B126" s="377"/>
      <c r="C126" s="377" t="s">
        <v>304</v>
      </c>
      <c r="D126" s="378" t="s">
        <v>402</v>
      </c>
      <c r="E126" s="379" t="s">
        <v>303</v>
      </c>
      <c r="F126" s="380">
        <v>5200</v>
      </c>
      <c r="G126" s="380">
        <v>9.6000000000000002E-2</v>
      </c>
      <c r="H126" s="380">
        <f t="shared" si="1"/>
        <v>499.2</v>
      </c>
      <c r="J126" s="382"/>
    </row>
    <row r="127" spans="1:10">
      <c r="A127" s="377" t="s">
        <v>1837</v>
      </c>
      <c r="B127" s="377"/>
      <c r="C127" s="377" t="s">
        <v>304</v>
      </c>
      <c r="D127" s="378" t="s">
        <v>403</v>
      </c>
      <c r="E127" s="379" t="s">
        <v>303</v>
      </c>
      <c r="F127" s="380">
        <v>4000</v>
      </c>
      <c r="G127" s="380">
        <v>0.16</v>
      </c>
      <c r="H127" s="380">
        <f t="shared" si="1"/>
        <v>640</v>
      </c>
      <c r="J127" s="382"/>
    </row>
    <row r="128" spans="1:10">
      <c r="A128" s="377" t="s">
        <v>1838</v>
      </c>
      <c r="B128" s="377"/>
      <c r="C128" s="377" t="s">
        <v>304</v>
      </c>
      <c r="D128" s="378" t="s">
        <v>404</v>
      </c>
      <c r="E128" s="379" t="s">
        <v>303</v>
      </c>
      <c r="F128" s="380">
        <v>21</v>
      </c>
      <c r="G128" s="380">
        <v>34.463999999999999</v>
      </c>
      <c r="H128" s="380">
        <f t="shared" si="1"/>
        <v>723.74</v>
      </c>
      <c r="J128" s="382"/>
    </row>
    <row r="129" spans="1:10">
      <c r="A129" s="377" t="s">
        <v>1839</v>
      </c>
      <c r="B129" s="377">
        <v>2436</v>
      </c>
      <c r="C129" s="377" t="s">
        <v>2341</v>
      </c>
      <c r="D129" s="378" t="s">
        <v>2340</v>
      </c>
      <c r="E129" s="379" t="s">
        <v>303</v>
      </c>
      <c r="F129" s="380">
        <v>1445.281210592686</v>
      </c>
      <c r="G129" s="380">
        <v>15.86</v>
      </c>
      <c r="H129" s="380">
        <f t="shared" si="1"/>
        <v>22922.16</v>
      </c>
      <c r="I129" s="372">
        <f>H129/15.86</f>
        <v>1445.281210592686</v>
      </c>
      <c r="J129" s="382"/>
    </row>
    <row r="130" spans="1:10">
      <c r="A130" s="377" t="s">
        <v>1840</v>
      </c>
      <c r="B130" s="377">
        <v>247</v>
      </c>
      <c r="C130" s="377" t="s">
        <v>2343</v>
      </c>
      <c r="D130" s="378" t="s">
        <v>2342</v>
      </c>
      <c r="E130" s="379" t="s">
        <v>303</v>
      </c>
      <c r="F130" s="380">
        <v>1418.9309210526317</v>
      </c>
      <c r="G130" s="380">
        <v>12.16</v>
      </c>
      <c r="H130" s="380">
        <f t="shared" si="1"/>
        <v>17254.2</v>
      </c>
      <c r="I130" s="372">
        <f>H130/12.16</f>
        <v>1418.9309210526317</v>
      </c>
      <c r="J130" s="382"/>
    </row>
    <row r="131" spans="1:10">
      <c r="A131" s="408" t="s">
        <v>405</v>
      </c>
      <c r="B131" s="408"/>
      <c r="C131" s="408"/>
      <c r="D131" s="408"/>
      <c r="E131" s="408"/>
      <c r="F131" s="408"/>
      <c r="G131" s="409"/>
      <c r="H131" s="386">
        <f>SUM(H3:H130)</f>
        <v>1842200.4999999988</v>
      </c>
    </row>
    <row r="133" spans="1:10" ht="15">
      <c r="A133"/>
    </row>
    <row r="134" spans="1:10" ht="15">
      <c r="A134"/>
    </row>
  </sheetData>
  <autoFilter ref="A2:H131"/>
  <customSheetViews>
    <customSheetView guid="{1D8CB36E-9B6A-4B9B-B1E2-DCA77B5E31B1}" showPageBreaks="1" printArea="1" showAutoFilter="1" view="pageBreakPreview" topLeftCell="C115">
      <selection activeCell="M143" sqref="M143"/>
      <rowBreaks count="1" manualBreakCount="1">
        <brk id="32" max="7" man="1"/>
      </rowBreaks>
      <colBreaks count="1" manualBreakCount="1">
        <brk id="8" max="1048575" man="1"/>
      </colBreaks>
      <pageMargins left="0.39370078740157483" right="0.39370078740157483" top="0.78740157480314965" bottom="0.78740157480314965" header="0.31496062992125984" footer="0.31496062992125984"/>
      <printOptions horizontalCentered="1"/>
      <pageSetup paperSize="9" scale="50" orientation="portrait" r:id="rId1"/>
      <autoFilter ref="A2:H131"/>
    </customSheetView>
    <customSheetView guid="{17A4E753-33F2-4577-AD00-66EE1CD06ED8}" showPageBreaks="1" printArea="1" showAutoFilter="1" view="pageBreakPreview" topLeftCell="C104">
      <selection activeCell="D139" sqref="D139"/>
      <rowBreaks count="1" manualBreakCount="1">
        <brk id="32" max="7" man="1"/>
      </rowBreaks>
      <colBreaks count="1" manualBreakCount="1">
        <brk id="8" max="1048575" man="1"/>
      </colBreaks>
      <pageMargins left="0.39370078740157483" right="0.39370078740157483" top="0.78740157480314965" bottom="0.78740157480314965" header="0.31496062992125984" footer="0.31496062992125984"/>
      <printOptions horizontalCentered="1"/>
      <pageSetup paperSize="9" scale="50" orientation="portrait" r:id="rId2"/>
      <autoFilter ref="A2:H131"/>
    </customSheetView>
    <customSheetView guid="{9C8224A7-552D-41D4-9DDD-307712C35EF4}" showPageBreaks="1" printArea="1" showAutoFilter="1" view="pageBreakPreview" topLeftCell="C1">
      <selection activeCell="K58" sqref="K58"/>
      <rowBreaks count="1" manualBreakCount="1">
        <brk id="32" max="7" man="1"/>
      </rowBreaks>
      <colBreaks count="1" manualBreakCount="1">
        <brk id="8" max="1048575" man="1"/>
      </colBreaks>
      <pageMargins left="0.39370078740157483" right="0.39370078740157483" top="0.78740157480314965" bottom="0.78740157480314965" header="0.31496062992125984" footer="0.31496062992125984"/>
      <printOptions horizontalCentered="1"/>
      <pageSetup paperSize="9" scale="50" orientation="portrait" r:id="rId3"/>
      <autoFilter ref="A2:H131"/>
    </customSheetView>
  </customSheetViews>
  <mergeCells count="2">
    <mergeCell ref="A1:H1"/>
    <mergeCell ref="A131:G131"/>
  </mergeCells>
  <printOptions horizontalCentered="1"/>
  <pageMargins left="0.39370078740157483" right="0.39370078740157483" top="0.78740157480314965" bottom="0.78740157480314965" header="0.31496062992125984" footer="0.31496062992125984"/>
  <pageSetup paperSize="9" scale="50" orientation="portrait" r:id="rId4"/>
  <rowBreaks count="1" manualBreakCount="1">
    <brk id="32" max="7"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topLeftCell="B1" zoomScaleNormal="85" zoomScaleSheetLayoutView="100" workbookViewId="0">
      <selection activeCell="H4" sqref="H4"/>
    </sheetView>
  </sheetViews>
  <sheetFormatPr defaultRowHeight="11.25"/>
  <cols>
    <col min="1" max="1" width="11.42578125" style="89" bestFit="1" customWidth="1"/>
    <col min="2" max="2" width="14.140625" style="89" bestFit="1" customWidth="1"/>
    <col min="3" max="3" width="18.42578125" style="86" customWidth="1"/>
    <col min="4" max="4" width="70.7109375" style="87" customWidth="1"/>
    <col min="5" max="5" width="11.28515625" style="91" bestFit="1" customWidth="1"/>
    <col min="6" max="6" width="13.7109375" style="87" bestFit="1" customWidth="1"/>
    <col min="7" max="7" width="11.28515625" style="88" customWidth="1"/>
    <col min="8" max="8" width="13.85546875" style="88" customWidth="1"/>
    <col min="9" max="16384" width="9.140625" style="75"/>
  </cols>
  <sheetData>
    <row r="1" spans="1:8" ht="15">
      <c r="A1" s="414" t="s">
        <v>791</v>
      </c>
      <c r="B1" s="415"/>
      <c r="C1" s="415"/>
      <c r="D1" s="415"/>
      <c r="E1" s="415"/>
      <c r="F1" s="415"/>
      <c r="G1" s="415"/>
      <c r="H1" s="415"/>
    </row>
    <row r="2" spans="1:8" s="79" customFormat="1" ht="22.5">
      <c r="A2" s="76" t="s">
        <v>267</v>
      </c>
      <c r="B2" s="73" t="s">
        <v>817</v>
      </c>
      <c r="C2" s="73" t="s">
        <v>1321</v>
      </c>
      <c r="D2" s="77" t="s">
        <v>2</v>
      </c>
      <c r="E2" s="77" t="s">
        <v>16</v>
      </c>
      <c r="F2" s="77" t="s">
        <v>4</v>
      </c>
      <c r="G2" s="78" t="s">
        <v>268</v>
      </c>
      <c r="H2" s="78" t="s">
        <v>269</v>
      </c>
    </row>
    <row r="3" spans="1:8">
      <c r="A3" s="66" t="s">
        <v>1839</v>
      </c>
      <c r="B3" s="80">
        <v>72930</v>
      </c>
      <c r="C3" s="80" t="s">
        <v>47</v>
      </c>
      <c r="D3" s="81" t="s">
        <v>792</v>
      </c>
      <c r="E3" s="90" t="s">
        <v>21</v>
      </c>
      <c r="F3" s="82">
        <v>500</v>
      </c>
      <c r="G3" s="83">
        <v>44.46</v>
      </c>
      <c r="H3" s="82">
        <f>ROUND(F3*G3,2)</f>
        <v>22230</v>
      </c>
    </row>
    <row r="4" spans="1:8">
      <c r="A4" s="66" t="s">
        <v>1840</v>
      </c>
      <c r="B4" s="80">
        <v>72929</v>
      </c>
      <c r="C4" s="80" t="s">
        <v>47</v>
      </c>
      <c r="D4" s="81" t="s">
        <v>793</v>
      </c>
      <c r="E4" s="90" t="s">
        <v>21</v>
      </c>
      <c r="F4" s="82">
        <v>1300</v>
      </c>
      <c r="G4" s="83">
        <v>36.15</v>
      </c>
      <c r="H4" s="82">
        <f t="shared" ref="H4:H13" si="0">ROUND(F4*G4,2)</f>
        <v>46995</v>
      </c>
    </row>
    <row r="5" spans="1:8">
      <c r="A5" s="66" t="s">
        <v>1841</v>
      </c>
      <c r="B5" s="80">
        <v>83377</v>
      </c>
      <c r="C5" s="80" t="s">
        <v>47</v>
      </c>
      <c r="D5" s="81" t="s">
        <v>818</v>
      </c>
      <c r="E5" s="90" t="s">
        <v>303</v>
      </c>
      <c r="F5" s="82">
        <v>150</v>
      </c>
      <c r="G5" s="83">
        <v>7.36</v>
      </c>
      <c r="H5" s="82">
        <f t="shared" si="0"/>
        <v>1104</v>
      </c>
    </row>
    <row r="6" spans="1:8">
      <c r="A6" s="66" t="s">
        <v>1842</v>
      </c>
      <c r="B6" s="80">
        <v>72272</v>
      </c>
      <c r="C6" s="80" t="s">
        <v>47</v>
      </c>
      <c r="D6" s="81" t="s">
        <v>794</v>
      </c>
      <c r="E6" s="90" t="s">
        <v>303</v>
      </c>
      <c r="F6" s="82">
        <v>150</v>
      </c>
      <c r="G6" s="83">
        <v>9.6</v>
      </c>
      <c r="H6" s="82">
        <f t="shared" si="0"/>
        <v>1440</v>
      </c>
    </row>
    <row r="7" spans="1:8">
      <c r="A7" s="66" t="s">
        <v>1843</v>
      </c>
      <c r="B7" s="80">
        <v>91864</v>
      </c>
      <c r="C7" s="80" t="s">
        <v>47</v>
      </c>
      <c r="D7" s="81" t="s">
        <v>795</v>
      </c>
      <c r="E7" s="90" t="s">
        <v>21</v>
      </c>
      <c r="F7" s="82">
        <v>50</v>
      </c>
      <c r="G7" s="83">
        <v>6.53</v>
      </c>
      <c r="H7" s="82">
        <f t="shared" si="0"/>
        <v>326.5</v>
      </c>
    </row>
    <row r="8" spans="1:8" ht="33.75">
      <c r="A8" s="66" t="s">
        <v>1844</v>
      </c>
      <c r="B8" s="80"/>
      <c r="C8" s="80" t="s">
        <v>304</v>
      </c>
      <c r="D8" s="348" t="s">
        <v>796</v>
      </c>
      <c r="E8" s="349" t="s">
        <v>303</v>
      </c>
      <c r="F8" s="350">
        <v>2</v>
      </c>
      <c r="G8" s="351">
        <f>130+169.27+128.93+179.11+44.64+2*54.32</f>
        <v>760.58999999999992</v>
      </c>
      <c r="H8" s="82">
        <f t="shared" si="0"/>
        <v>1521.18</v>
      </c>
    </row>
    <row r="9" spans="1:8">
      <c r="A9" s="66" t="s">
        <v>1845</v>
      </c>
      <c r="B9" s="80"/>
      <c r="C9" s="80" t="s">
        <v>304</v>
      </c>
      <c r="D9" s="84" t="s">
        <v>797</v>
      </c>
      <c r="E9" s="90" t="s">
        <v>303</v>
      </c>
      <c r="F9" s="82">
        <v>35</v>
      </c>
      <c r="G9" s="83">
        <f>8.96*1.35</f>
        <v>12.096000000000002</v>
      </c>
      <c r="H9" s="82">
        <f t="shared" si="0"/>
        <v>423.36</v>
      </c>
    </row>
    <row r="10" spans="1:8">
      <c r="A10" s="66" t="s">
        <v>1846</v>
      </c>
      <c r="B10" s="80">
        <v>68069</v>
      </c>
      <c r="C10" s="80" t="s">
        <v>47</v>
      </c>
      <c r="D10" s="81" t="s">
        <v>798</v>
      </c>
      <c r="E10" s="90" t="s">
        <v>303</v>
      </c>
      <c r="F10" s="82">
        <v>17</v>
      </c>
      <c r="G10" s="83">
        <v>48.33</v>
      </c>
      <c r="H10" s="82">
        <f t="shared" si="0"/>
        <v>821.61</v>
      </c>
    </row>
    <row r="11" spans="1:8">
      <c r="A11" s="66" t="s">
        <v>1847</v>
      </c>
      <c r="B11" s="80">
        <v>1072</v>
      </c>
      <c r="C11" s="80" t="s">
        <v>47</v>
      </c>
      <c r="D11" s="85" t="s">
        <v>799</v>
      </c>
      <c r="E11" s="90" t="s">
        <v>303</v>
      </c>
      <c r="F11" s="82">
        <v>17</v>
      </c>
      <c r="G11" s="83">
        <v>62.58</v>
      </c>
      <c r="H11" s="82">
        <f t="shared" si="0"/>
        <v>1063.8599999999999</v>
      </c>
    </row>
    <row r="12" spans="1:8">
      <c r="A12" s="66" t="s">
        <v>1848</v>
      </c>
      <c r="B12" s="80">
        <v>11927</v>
      </c>
      <c r="C12" s="80" t="s">
        <v>47</v>
      </c>
      <c r="D12" s="85" t="s">
        <v>800</v>
      </c>
      <c r="E12" s="90" t="s">
        <v>303</v>
      </c>
      <c r="F12" s="82">
        <v>40</v>
      </c>
      <c r="G12" s="83">
        <v>2.93</v>
      </c>
      <c r="H12" s="82">
        <f t="shared" si="0"/>
        <v>117.2</v>
      </c>
    </row>
    <row r="13" spans="1:8">
      <c r="A13" s="66" t="s">
        <v>1849</v>
      </c>
      <c r="B13" s="80">
        <v>7572</v>
      </c>
      <c r="C13" s="80" t="s">
        <v>47</v>
      </c>
      <c r="D13" s="85" t="s">
        <v>801</v>
      </c>
      <c r="E13" s="90" t="s">
        <v>303</v>
      </c>
      <c r="F13" s="82">
        <v>750</v>
      </c>
      <c r="G13" s="83">
        <v>4.8</v>
      </c>
      <c r="H13" s="82">
        <f t="shared" si="0"/>
        <v>3600</v>
      </c>
    </row>
    <row r="14" spans="1:8" s="269" customFormat="1">
      <c r="A14" s="410" t="s">
        <v>1467</v>
      </c>
      <c r="B14" s="411"/>
      <c r="C14" s="412"/>
      <c r="D14" s="412"/>
      <c r="E14" s="412"/>
      <c r="F14" s="412"/>
      <c r="G14" s="413"/>
      <c r="H14" s="146">
        <f>SUM(H3:H11)</f>
        <v>75925.509999999995</v>
      </c>
    </row>
  </sheetData>
  <autoFilter ref="A2:H14"/>
  <customSheetViews>
    <customSheetView guid="{1D8CB36E-9B6A-4B9B-B1E2-DCA77B5E31B1}" showPageBreaks="1" printArea="1" showAutoFilter="1" view="pageBreakPreview" topLeftCell="B1">
      <selection activeCell="H4" sqref="H4"/>
      <pageMargins left="0.511811024" right="0.511811024" top="0.78740157499999996" bottom="0.78740157499999996" header="0.31496062000000002" footer="0.31496062000000002"/>
      <pageSetup paperSize="9" scale="51" orientation="portrait" r:id="rId1"/>
      <autoFilter ref="A2:H14"/>
    </customSheetView>
    <customSheetView guid="{17A4E753-33F2-4577-AD00-66EE1CD06ED8}" showPageBreaks="1" printArea="1" showAutoFilter="1" view="pageBreakPreview" topLeftCell="B1">
      <selection activeCell="H4" sqref="H4"/>
      <pageMargins left="0.511811024" right="0.511811024" top="0.78740157499999996" bottom="0.78740157499999996" header="0.31496062000000002" footer="0.31496062000000002"/>
      <pageSetup paperSize="9" scale="51" orientation="portrait" r:id="rId2"/>
      <autoFilter ref="A2:H14"/>
    </customSheetView>
    <customSheetView guid="{9C8224A7-552D-41D4-9DDD-307712C35EF4}" showPageBreaks="1" printArea="1" showAutoFilter="1" view="pageBreakPreview" topLeftCell="B1">
      <selection activeCell="H4" sqref="H4"/>
      <pageMargins left="0.511811024" right="0.511811024" top="0.78740157499999996" bottom="0.78740157499999996" header="0.31496062000000002" footer="0.31496062000000002"/>
      <pageSetup paperSize="9" scale="51" orientation="portrait" r:id="rId3"/>
      <autoFilter ref="A2:H14"/>
    </customSheetView>
  </customSheetViews>
  <mergeCells count="2">
    <mergeCell ref="A14:G14"/>
    <mergeCell ref="A1:H1"/>
  </mergeCells>
  <pageMargins left="0.511811024" right="0.511811024" top="0.78740157499999996" bottom="0.78740157499999996" header="0.31496062000000002" footer="0.31496062000000002"/>
  <pageSetup paperSize="9" scale="51"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showOutlineSymbols="0" showWhiteSpace="0" view="pageBreakPreview" topLeftCell="B1" zoomScale="85" zoomScaleNormal="85" zoomScaleSheetLayoutView="100" workbookViewId="0">
      <selection activeCell="F107" sqref="F107"/>
    </sheetView>
  </sheetViews>
  <sheetFormatPr defaultRowHeight="11.25"/>
  <cols>
    <col min="1" max="1" width="11.42578125" style="130" bestFit="1" customWidth="1"/>
    <col min="2" max="2" width="9.140625" style="130" bestFit="1" customWidth="1"/>
    <col min="3" max="3" width="13.140625" style="111" bestFit="1" customWidth="1"/>
    <col min="4" max="4" width="68.5703125" style="130" bestFit="1" customWidth="1"/>
    <col min="5" max="5" width="5.7109375" style="111" bestFit="1" customWidth="1"/>
    <col min="6" max="6" width="11.42578125" style="130" bestFit="1" customWidth="1"/>
    <col min="7" max="7" width="11.42578125" style="134" bestFit="1" customWidth="1"/>
    <col min="8" max="8" width="11.42578125" style="130" bestFit="1" customWidth="1"/>
    <col min="9" max="16384" width="9.140625" style="130"/>
  </cols>
  <sheetData>
    <row r="1" spans="1:8" ht="14.25">
      <c r="A1" s="419" t="s">
        <v>1463</v>
      </c>
      <c r="B1" s="420"/>
      <c r="C1" s="420"/>
      <c r="D1" s="420"/>
      <c r="E1" s="420"/>
      <c r="F1" s="420"/>
      <c r="G1" s="420"/>
      <c r="H1" s="420"/>
    </row>
    <row r="2" spans="1:8" s="111" customFormat="1" ht="15" customHeight="1">
      <c r="A2" s="108" t="s">
        <v>267</v>
      </c>
      <c r="B2" s="108" t="s">
        <v>817</v>
      </c>
      <c r="C2" s="108" t="s">
        <v>1321</v>
      </c>
      <c r="D2" s="108" t="s">
        <v>2</v>
      </c>
      <c r="E2" s="108" t="s">
        <v>16</v>
      </c>
      <c r="F2" s="108" t="s">
        <v>4</v>
      </c>
      <c r="G2" s="112" t="s">
        <v>268</v>
      </c>
      <c r="H2" s="110" t="s">
        <v>269</v>
      </c>
    </row>
    <row r="3" spans="1:8">
      <c r="A3" s="113" t="s">
        <v>412</v>
      </c>
      <c r="B3" s="114"/>
      <c r="C3" s="115"/>
      <c r="D3" s="131" t="s">
        <v>413</v>
      </c>
      <c r="E3" s="116"/>
      <c r="F3" s="132"/>
      <c r="G3" s="117"/>
      <c r="H3" s="133">
        <f>SUM(H4:H25)</f>
        <v>15276.019999999999</v>
      </c>
    </row>
    <row r="4" spans="1:8">
      <c r="A4" s="118" t="s">
        <v>1568</v>
      </c>
      <c r="B4" s="66" t="s">
        <v>414</v>
      </c>
      <c r="C4" s="72" t="s">
        <v>47</v>
      </c>
      <c r="D4" s="67" t="s">
        <v>415</v>
      </c>
      <c r="E4" s="119" t="s">
        <v>13</v>
      </c>
      <c r="F4" s="68">
        <v>1</v>
      </c>
      <c r="G4" s="121">
        <f>'[2]Orçamento Sintético'!I184</f>
        <v>37.299999999999997</v>
      </c>
      <c r="H4" s="68">
        <f>ROUND(G4*F4,2)</f>
        <v>37.299999999999997</v>
      </c>
    </row>
    <row r="5" spans="1:8">
      <c r="A5" s="118" t="s">
        <v>1569</v>
      </c>
      <c r="B5" s="66" t="s">
        <v>416</v>
      </c>
      <c r="C5" s="72" t="s">
        <v>47</v>
      </c>
      <c r="D5" s="67" t="s">
        <v>417</v>
      </c>
      <c r="E5" s="119" t="s">
        <v>13</v>
      </c>
      <c r="F5" s="68">
        <v>6</v>
      </c>
      <c r="G5" s="121">
        <f>'[2]Orçamento Sintético'!I185</f>
        <v>61.86</v>
      </c>
      <c r="H5" s="68">
        <f t="shared" ref="H5:H68" si="0">ROUND(G5*F5,2)</f>
        <v>371.16</v>
      </c>
    </row>
    <row r="6" spans="1:8">
      <c r="A6" s="118" t="s">
        <v>1570</v>
      </c>
      <c r="B6" s="66" t="s">
        <v>416</v>
      </c>
      <c r="C6" s="72" t="s">
        <v>47</v>
      </c>
      <c r="D6" s="67" t="s">
        <v>417</v>
      </c>
      <c r="E6" s="119" t="s">
        <v>13</v>
      </c>
      <c r="F6" s="68">
        <v>6</v>
      </c>
      <c r="G6" s="121">
        <f>'[2]Orçamento Sintético'!I186</f>
        <v>61.86</v>
      </c>
      <c r="H6" s="68">
        <f t="shared" si="0"/>
        <v>371.16</v>
      </c>
    </row>
    <row r="7" spans="1:8" ht="22.5">
      <c r="A7" s="118" t="s">
        <v>1571</v>
      </c>
      <c r="B7" s="66" t="s">
        <v>418</v>
      </c>
      <c r="C7" s="72" t="s">
        <v>47</v>
      </c>
      <c r="D7" s="67" t="s">
        <v>419</v>
      </c>
      <c r="E7" s="119" t="s">
        <v>13</v>
      </c>
      <c r="F7" s="68">
        <v>81</v>
      </c>
      <c r="G7" s="121">
        <f>'[2]Orçamento Sintético'!I187</f>
        <v>19.510000000000002</v>
      </c>
      <c r="H7" s="68">
        <f t="shared" si="0"/>
        <v>1580.31</v>
      </c>
    </row>
    <row r="8" spans="1:8" ht="22.5">
      <c r="A8" s="118" t="s">
        <v>1572</v>
      </c>
      <c r="B8" s="66" t="s">
        <v>418</v>
      </c>
      <c r="C8" s="72" t="s">
        <v>47</v>
      </c>
      <c r="D8" s="67" t="s">
        <v>419</v>
      </c>
      <c r="E8" s="119" t="s">
        <v>13</v>
      </c>
      <c r="F8" s="68">
        <v>81</v>
      </c>
      <c r="G8" s="121">
        <f>'[2]Orçamento Sintético'!I188</f>
        <v>19.510000000000002</v>
      </c>
      <c r="H8" s="68">
        <f t="shared" si="0"/>
        <v>1580.31</v>
      </c>
    </row>
    <row r="9" spans="1:8">
      <c r="A9" s="118" t="s">
        <v>1573</v>
      </c>
      <c r="B9" s="66" t="s">
        <v>420</v>
      </c>
      <c r="C9" s="72" t="s">
        <v>47</v>
      </c>
      <c r="D9" s="67" t="s">
        <v>421</v>
      </c>
      <c r="E9" s="119" t="s">
        <v>13</v>
      </c>
      <c r="F9" s="68">
        <v>7</v>
      </c>
      <c r="G9" s="121">
        <f>'[2]Orçamento Sintético'!I189</f>
        <v>76.58</v>
      </c>
      <c r="H9" s="68">
        <f t="shared" si="0"/>
        <v>536.05999999999995</v>
      </c>
    </row>
    <row r="10" spans="1:8">
      <c r="A10" s="118" t="s">
        <v>1574</v>
      </c>
      <c r="B10" s="66" t="s">
        <v>414</v>
      </c>
      <c r="C10" s="72" t="s">
        <v>47</v>
      </c>
      <c r="D10" s="67" t="s">
        <v>415</v>
      </c>
      <c r="E10" s="119" t="s">
        <v>13</v>
      </c>
      <c r="F10" s="68">
        <v>1</v>
      </c>
      <c r="G10" s="121">
        <f>'[2]Orçamento Sintético'!I190</f>
        <v>37.299999999999997</v>
      </c>
      <c r="H10" s="68">
        <f t="shared" si="0"/>
        <v>37.299999999999997</v>
      </c>
    </row>
    <row r="11" spans="1:8">
      <c r="A11" s="118" t="s">
        <v>1575</v>
      </c>
      <c r="B11" s="66" t="s">
        <v>422</v>
      </c>
      <c r="C11" s="72" t="s">
        <v>47</v>
      </c>
      <c r="D11" s="67" t="s">
        <v>423</v>
      </c>
      <c r="E11" s="119" t="s">
        <v>13</v>
      </c>
      <c r="F11" s="68">
        <v>12</v>
      </c>
      <c r="G11" s="121">
        <f>'[2]Orçamento Sintético'!I191</f>
        <v>140.91</v>
      </c>
      <c r="H11" s="68">
        <f t="shared" si="0"/>
        <v>1690.92</v>
      </c>
    </row>
    <row r="12" spans="1:8" ht="22.5">
      <c r="A12" s="118" t="s">
        <v>1576</v>
      </c>
      <c r="B12" s="66" t="s">
        <v>424</v>
      </c>
      <c r="C12" s="72" t="s">
        <v>47</v>
      </c>
      <c r="D12" s="67" t="s">
        <v>425</v>
      </c>
      <c r="E12" s="119" t="s">
        <v>13</v>
      </c>
      <c r="F12" s="68">
        <v>9</v>
      </c>
      <c r="G12" s="121">
        <f>'[2]Orçamento Sintético'!I192</f>
        <v>18.41</v>
      </c>
      <c r="H12" s="68">
        <f t="shared" si="0"/>
        <v>165.69</v>
      </c>
    </row>
    <row r="13" spans="1:8" ht="22.5">
      <c r="A13" s="118" t="s">
        <v>1577</v>
      </c>
      <c r="B13" s="66" t="s">
        <v>424</v>
      </c>
      <c r="C13" s="72" t="s">
        <v>47</v>
      </c>
      <c r="D13" s="67" t="s">
        <v>425</v>
      </c>
      <c r="E13" s="119" t="s">
        <v>13</v>
      </c>
      <c r="F13" s="68">
        <v>9</v>
      </c>
      <c r="G13" s="121">
        <f>'[2]Orçamento Sintético'!I193</f>
        <v>18.41</v>
      </c>
      <c r="H13" s="68">
        <f t="shared" si="0"/>
        <v>165.69</v>
      </c>
    </row>
    <row r="14" spans="1:8">
      <c r="A14" s="118" t="s">
        <v>1578</v>
      </c>
      <c r="B14" s="66" t="s">
        <v>427</v>
      </c>
      <c r="C14" s="72" t="s">
        <v>47</v>
      </c>
      <c r="D14" s="67" t="s">
        <v>428</v>
      </c>
      <c r="E14" s="119" t="s">
        <v>13</v>
      </c>
      <c r="F14" s="68">
        <v>1</v>
      </c>
      <c r="G14" s="121">
        <f>'[2]Orçamento Sintético'!I194</f>
        <v>74.03</v>
      </c>
      <c r="H14" s="68">
        <f t="shared" si="0"/>
        <v>74.03</v>
      </c>
    </row>
    <row r="15" spans="1:8">
      <c r="A15" s="118" t="s">
        <v>1579</v>
      </c>
      <c r="B15" s="66" t="s">
        <v>429</v>
      </c>
      <c r="C15" s="72" t="s">
        <v>47</v>
      </c>
      <c r="D15" s="67" t="s">
        <v>430</v>
      </c>
      <c r="E15" s="119" t="s">
        <v>13</v>
      </c>
      <c r="F15" s="68">
        <v>1</v>
      </c>
      <c r="G15" s="121">
        <f>'[2]Orçamento Sintético'!I195</f>
        <v>61.92</v>
      </c>
      <c r="H15" s="68">
        <f t="shared" si="0"/>
        <v>61.92</v>
      </c>
    </row>
    <row r="16" spans="1:8" ht="22.5">
      <c r="A16" s="118" t="s">
        <v>1580</v>
      </c>
      <c r="B16" s="66" t="s">
        <v>431</v>
      </c>
      <c r="C16" s="72" t="s">
        <v>47</v>
      </c>
      <c r="D16" s="67" t="s">
        <v>432</v>
      </c>
      <c r="E16" s="119" t="s">
        <v>13</v>
      </c>
      <c r="F16" s="68">
        <v>28</v>
      </c>
      <c r="G16" s="121">
        <f>'[2]Orçamento Sintético'!I196</f>
        <v>39.299999999999997</v>
      </c>
      <c r="H16" s="68">
        <f t="shared" si="0"/>
        <v>1100.4000000000001</v>
      </c>
    </row>
    <row r="17" spans="1:8" ht="22.5">
      <c r="A17" s="118" t="s">
        <v>1581</v>
      </c>
      <c r="B17" s="66" t="s">
        <v>431</v>
      </c>
      <c r="C17" s="72" t="s">
        <v>47</v>
      </c>
      <c r="D17" s="67" t="s">
        <v>432</v>
      </c>
      <c r="E17" s="119" t="s">
        <v>13</v>
      </c>
      <c r="F17" s="68">
        <v>28</v>
      </c>
      <c r="G17" s="121">
        <f>'[2]Orçamento Sintético'!I197</f>
        <v>39.299999999999997</v>
      </c>
      <c r="H17" s="68">
        <f t="shared" si="0"/>
        <v>1100.4000000000001</v>
      </c>
    </row>
    <row r="18" spans="1:8" ht="22.5">
      <c r="A18" s="118" t="s">
        <v>1582</v>
      </c>
      <c r="B18" s="66" t="s">
        <v>433</v>
      </c>
      <c r="C18" s="72" t="s">
        <v>47</v>
      </c>
      <c r="D18" s="67" t="s">
        <v>434</v>
      </c>
      <c r="E18" s="119" t="s">
        <v>13</v>
      </c>
      <c r="F18" s="68">
        <v>6</v>
      </c>
      <c r="G18" s="121">
        <f>'[2]Orçamento Sintético'!I198</f>
        <v>174.23</v>
      </c>
      <c r="H18" s="68">
        <f t="shared" si="0"/>
        <v>1045.3800000000001</v>
      </c>
    </row>
    <row r="19" spans="1:8" ht="22.5">
      <c r="A19" s="118" t="s">
        <v>1583</v>
      </c>
      <c r="B19" s="66" t="s">
        <v>435</v>
      </c>
      <c r="C19" s="72" t="s">
        <v>47</v>
      </c>
      <c r="D19" s="67" t="s">
        <v>436</v>
      </c>
      <c r="E19" s="119" t="s">
        <v>13</v>
      </c>
      <c r="F19" s="68">
        <v>5</v>
      </c>
      <c r="G19" s="121">
        <f>'[2]Orçamento Sintético'!I199</f>
        <v>197.73</v>
      </c>
      <c r="H19" s="68">
        <f t="shared" si="0"/>
        <v>988.65</v>
      </c>
    </row>
    <row r="20" spans="1:8">
      <c r="A20" s="118" t="s">
        <v>1584</v>
      </c>
      <c r="B20" s="66" t="s">
        <v>438</v>
      </c>
      <c r="C20" s="72" t="s">
        <v>47</v>
      </c>
      <c r="D20" s="67" t="s">
        <v>439</v>
      </c>
      <c r="E20" s="119" t="s">
        <v>13</v>
      </c>
      <c r="F20" s="68">
        <v>2</v>
      </c>
      <c r="G20" s="121">
        <f>'[2]Orçamento Sintético'!I200</f>
        <v>155.24</v>
      </c>
      <c r="H20" s="68">
        <f t="shared" si="0"/>
        <v>310.48</v>
      </c>
    </row>
    <row r="21" spans="1:8" ht="22.5">
      <c r="A21" s="118" t="s">
        <v>1585</v>
      </c>
      <c r="B21" s="66" t="s">
        <v>440</v>
      </c>
      <c r="C21" s="72" t="s">
        <v>47</v>
      </c>
      <c r="D21" s="67" t="s">
        <v>441</v>
      </c>
      <c r="E21" s="119" t="s">
        <v>13</v>
      </c>
      <c r="F21" s="68">
        <v>2</v>
      </c>
      <c r="G21" s="121">
        <f>'[2]Orçamento Sintético'!I201</f>
        <v>242.13</v>
      </c>
      <c r="H21" s="68">
        <f t="shared" si="0"/>
        <v>484.26</v>
      </c>
    </row>
    <row r="22" spans="1:8">
      <c r="A22" s="118" t="s">
        <v>1586</v>
      </c>
      <c r="B22" s="66" t="s">
        <v>442</v>
      </c>
      <c r="C22" s="72" t="s">
        <v>736</v>
      </c>
      <c r="D22" s="67" t="s">
        <v>443</v>
      </c>
      <c r="E22" s="119" t="s">
        <v>13</v>
      </c>
      <c r="F22" s="68">
        <v>27</v>
      </c>
      <c r="G22" s="121">
        <f>'[2]Orçamento Sintético'!I202</f>
        <v>60.62</v>
      </c>
      <c r="H22" s="68">
        <f t="shared" si="0"/>
        <v>1636.74</v>
      </c>
    </row>
    <row r="23" spans="1:8">
      <c r="A23" s="118" t="s">
        <v>1587</v>
      </c>
      <c r="B23" s="66" t="s">
        <v>444</v>
      </c>
      <c r="C23" s="72" t="s">
        <v>736</v>
      </c>
      <c r="D23" s="67" t="s">
        <v>445</v>
      </c>
      <c r="E23" s="119" t="s">
        <v>13</v>
      </c>
      <c r="F23" s="68">
        <v>72</v>
      </c>
      <c r="G23" s="121">
        <f>'[2]Orçamento Sintético'!I203</f>
        <v>19.3</v>
      </c>
      <c r="H23" s="68">
        <f t="shared" si="0"/>
        <v>1389.6</v>
      </c>
    </row>
    <row r="24" spans="1:8">
      <c r="A24" s="118" t="s">
        <v>1588</v>
      </c>
      <c r="B24" s="66" t="s">
        <v>446</v>
      </c>
      <c r="C24" s="72" t="s">
        <v>736</v>
      </c>
      <c r="D24" s="67" t="s">
        <v>447</v>
      </c>
      <c r="E24" s="119" t="s">
        <v>13</v>
      </c>
      <c r="F24" s="68">
        <v>5</v>
      </c>
      <c r="G24" s="121">
        <f>'[2]Orçamento Sintético'!I204</f>
        <v>19.3</v>
      </c>
      <c r="H24" s="68">
        <f t="shared" si="0"/>
        <v>96.5</v>
      </c>
    </row>
    <row r="25" spans="1:8">
      <c r="A25" s="118" t="s">
        <v>1589</v>
      </c>
      <c r="B25" s="66" t="s">
        <v>448</v>
      </c>
      <c r="C25" s="72" t="s">
        <v>736</v>
      </c>
      <c r="D25" s="67" t="s">
        <v>449</v>
      </c>
      <c r="E25" s="119" t="s">
        <v>13</v>
      </c>
      <c r="F25" s="68">
        <v>2</v>
      </c>
      <c r="G25" s="121">
        <f>'[2]Orçamento Sintético'!I205</f>
        <v>225.88</v>
      </c>
      <c r="H25" s="68">
        <f t="shared" si="0"/>
        <v>451.76</v>
      </c>
    </row>
    <row r="26" spans="1:8">
      <c r="A26" s="113" t="s">
        <v>450</v>
      </c>
      <c r="B26" s="114"/>
      <c r="C26" s="115"/>
      <c r="D26" s="131" t="s">
        <v>451</v>
      </c>
      <c r="E26" s="116"/>
      <c r="F26" s="133"/>
      <c r="G26" s="122"/>
      <c r="H26" s="133">
        <f>SUM(H27:H83)</f>
        <v>22602.220000000005</v>
      </c>
    </row>
    <row r="27" spans="1:8" ht="22.5">
      <c r="A27" s="118" t="s">
        <v>452</v>
      </c>
      <c r="B27" s="66" t="s">
        <v>453</v>
      </c>
      <c r="C27" s="72" t="s">
        <v>47</v>
      </c>
      <c r="D27" s="67" t="s">
        <v>454</v>
      </c>
      <c r="E27" s="119" t="s">
        <v>13</v>
      </c>
      <c r="F27" s="68">
        <v>2</v>
      </c>
      <c r="G27" s="121">
        <f>'[2]Orçamento Sintético'!I207</f>
        <v>40.54</v>
      </c>
      <c r="H27" s="68">
        <f t="shared" si="0"/>
        <v>81.08</v>
      </c>
    </row>
    <row r="28" spans="1:8" ht="22.5">
      <c r="A28" s="118" t="s">
        <v>1590</v>
      </c>
      <c r="B28" s="66" t="s">
        <v>455</v>
      </c>
      <c r="C28" s="72" t="s">
        <v>47</v>
      </c>
      <c r="D28" s="67" t="s">
        <v>456</v>
      </c>
      <c r="E28" s="119" t="s">
        <v>13</v>
      </c>
      <c r="F28" s="68">
        <v>20</v>
      </c>
      <c r="G28" s="121">
        <f>'[2]Orçamento Sintético'!I208</f>
        <v>6.95</v>
      </c>
      <c r="H28" s="68">
        <f t="shared" si="0"/>
        <v>139</v>
      </c>
    </row>
    <row r="29" spans="1:8" ht="22.5">
      <c r="A29" s="118" t="s">
        <v>1591</v>
      </c>
      <c r="B29" s="66" t="s">
        <v>457</v>
      </c>
      <c r="C29" s="72" t="s">
        <v>47</v>
      </c>
      <c r="D29" s="67" t="s">
        <v>458</v>
      </c>
      <c r="E29" s="119" t="s">
        <v>13</v>
      </c>
      <c r="F29" s="68">
        <v>2</v>
      </c>
      <c r="G29" s="121">
        <f>'[2]Orçamento Sintético'!I209</f>
        <v>147.15</v>
      </c>
      <c r="H29" s="68">
        <f t="shared" si="0"/>
        <v>294.3</v>
      </c>
    </row>
    <row r="30" spans="1:8" ht="22.5">
      <c r="A30" s="118" t="s">
        <v>1592</v>
      </c>
      <c r="B30" s="66" t="s">
        <v>459</v>
      </c>
      <c r="C30" s="72" t="s">
        <v>47</v>
      </c>
      <c r="D30" s="67" t="s">
        <v>460</v>
      </c>
      <c r="E30" s="119" t="s">
        <v>13</v>
      </c>
      <c r="F30" s="68">
        <v>16</v>
      </c>
      <c r="G30" s="121">
        <f>'[2]Orçamento Sintético'!I210</f>
        <v>13.23</v>
      </c>
      <c r="H30" s="68">
        <f t="shared" si="0"/>
        <v>211.68</v>
      </c>
    </row>
    <row r="31" spans="1:8" ht="22.5">
      <c r="A31" s="118" t="s">
        <v>1593</v>
      </c>
      <c r="B31" s="66" t="s">
        <v>461</v>
      </c>
      <c r="C31" s="72" t="s">
        <v>47</v>
      </c>
      <c r="D31" s="67" t="s">
        <v>462</v>
      </c>
      <c r="E31" s="119" t="s">
        <v>13</v>
      </c>
      <c r="F31" s="68">
        <v>190</v>
      </c>
      <c r="G31" s="121">
        <f>'[2]Orçamento Sintético'!I211</f>
        <v>2.46</v>
      </c>
      <c r="H31" s="68">
        <f t="shared" si="0"/>
        <v>467.4</v>
      </c>
    </row>
    <row r="32" spans="1:8" ht="22.5">
      <c r="A32" s="118" t="s">
        <v>1594</v>
      </c>
      <c r="B32" s="66" t="s">
        <v>463</v>
      </c>
      <c r="C32" s="72" t="s">
        <v>47</v>
      </c>
      <c r="D32" s="67" t="s">
        <v>464</v>
      </c>
      <c r="E32" s="119" t="s">
        <v>13</v>
      </c>
      <c r="F32" s="68">
        <v>18</v>
      </c>
      <c r="G32" s="121">
        <f>'[2]Orçamento Sintético'!I212</f>
        <v>21.55</v>
      </c>
      <c r="H32" s="68">
        <f t="shared" si="0"/>
        <v>387.9</v>
      </c>
    </row>
    <row r="33" spans="1:8" ht="22.5">
      <c r="A33" s="118" t="s">
        <v>1595</v>
      </c>
      <c r="B33" s="66" t="s">
        <v>465</v>
      </c>
      <c r="C33" s="72" t="s">
        <v>47</v>
      </c>
      <c r="D33" s="67" t="s">
        <v>466</v>
      </c>
      <c r="E33" s="119" t="s">
        <v>13</v>
      </c>
      <c r="F33" s="68">
        <v>2</v>
      </c>
      <c r="G33" s="121">
        <f>'[2]Orçamento Sintético'!I213</f>
        <v>3.37</v>
      </c>
      <c r="H33" s="68">
        <f t="shared" si="0"/>
        <v>6.74</v>
      </c>
    </row>
    <row r="34" spans="1:8" ht="22.5">
      <c r="A34" s="118" t="s">
        <v>1596</v>
      </c>
      <c r="B34" s="66" t="s">
        <v>467</v>
      </c>
      <c r="C34" s="72" t="s">
        <v>85</v>
      </c>
      <c r="D34" s="67" t="s">
        <v>468</v>
      </c>
      <c r="E34" s="119" t="s">
        <v>13</v>
      </c>
      <c r="F34" s="68">
        <v>2</v>
      </c>
      <c r="G34" s="121">
        <f>'[2]Orçamento Sintético'!I214</f>
        <v>177.07</v>
      </c>
      <c r="H34" s="68">
        <f t="shared" si="0"/>
        <v>354.14</v>
      </c>
    </row>
    <row r="35" spans="1:8">
      <c r="A35" s="118" t="s">
        <v>1597</v>
      </c>
      <c r="B35" s="66" t="s">
        <v>469</v>
      </c>
      <c r="C35" s="72" t="s">
        <v>85</v>
      </c>
      <c r="D35" s="67" t="s">
        <v>470</v>
      </c>
      <c r="E35" s="119" t="s">
        <v>13</v>
      </c>
      <c r="F35" s="68">
        <v>1</v>
      </c>
      <c r="G35" s="121">
        <f>'[2]Orçamento Sintético'!I215</f>
        <v>9.06</v>
      </c>
      <c r="H35" s="68">
        <f t="shared" si="0"/>
        <v>9.06</v>
      </c>
    </row>
    <row r="36" spans="1:8" ht="22.5">
      <c r="A36" s="118" t="s">
        <v>1598</v>
      </c>
      <c r="B36" s="66" t="s">
        <v>471</v>
      </c>
      <c r="C36" s="72" t="s">
        <v>47</v>
      </c>
      <c r="D36" s="67" t="s">
        <v>472</v>
      </c>
      <c r="E36" s="119" t="s">
        <v>13</v>
      </c>
      <c r="F36" s="68">
        <v>2</v>
      </c>
      <c r="G36" s="121">
        <f>'[2]Orçamento Sintético'!I216</f>
        <v>17.64</v>
      </c>
      <c r="H36" s="68">
        <f t="shared" si="0"/>
        <v>35.28</v>
      </c>
    </row>
    <row r="37" spans="1:8" ht="22.5">
      <c r="A37" s="118" t="s">
        <v>1599</v>
      </c>
      <c r="B37" s="66" t="s">
        <v>473</v>
      </c>
      <c r="C37" s="72" t="s">
        <v>47</v>
      </c>
      <c r="D37" s="67" t="s">
        <v>474</v>
      </c>
      <c r="E37" s="119" t="s">
        <v>13</v>
      </c>
      <c r="F37" s="68">
        <v>8</v>
      </c>
      <c r="G37" s="121">
        <f>'[2]Orçamento Sintético'!I217</f>
        <v>12.93</v>
      </c>
      <c r="H37" s="68">
        <f t="shared" si="0"/>
        <v>103.44</v>
      </c>
    </row>
    <row r="38" spans="1:8" ht="22.5">
      <c r="A38" s="118" t="s">
        <v>1600</v>
      </c>
      <c r="B38" s="66" t="s">
        <v>475</v>
      </c>
      <c r="C38" s="72" t="s">
        <v>47</v>
      </c>
      <c r="D38" s="67" t="s">
        <v>476</v>
      </c>
      <c r="E38" s="119" t="s">
        <v>13</v>
      </c>
      <c r="F38" s="68">
        <v>22</v>
      </c>
      <c r="G38" s="121">
        <f>'[2]Orçamento Sintético'!I218</f>
        <v>3.9</v>
      </c>
      <c r="H38" s="68">
        <f t="shared" si="0"/>
        <v>85.8</v>
      </c>
    </row>
    <row r="39" spans="1:8" ht="22.5">
      <c r="A39" s="118" t="s">
        <v>1601</v>
      </c>
      <c r="B39" s="66" t="s">
        <v>477</v>
      </c>
      <c r="C39" s="72" t="s">
        <v>47</v>
      </c>
      <c r="D39" s="67" t="s">
        <v>478</v>
      </c>
      <c r="E39" s="119" t="s">
        <v>13</v>
      </c>
      <c r="F39" s="68">
        <v>16</v>
      </c>
      <c r="G39" s="121">
        <f>'[2]Orçamento Sintético'!I219</f>
        <v>25.09</v>
      </c>
      <c r="H39" s="68">
        <f t="shared" si="0"/>
        <v>401.44</v>
      </c>
    </row>
    <row r="40" spans="1:8" ht="22.5">
      <c r="A40" s="118" t="s">
        <v>1602</v>
      </c>
      <c r="B40" s="66" t="s">
        <v>479</v>
      </c>
      <c r="C40" s="72" t="s">
        <v>47</v>
      </c>
      <c r="D40" s="67" t="s">
        <v>480</v>
      </c>
      <c r="E40" s="119" t="s">
        <v>13</v>
      </c>
      <c r="F40" s="68">
        <v>3</v>
      </c>
      <c r="G40" s="121">
        <f>'[2]Orçamento Sintético'!I220</f>
        <v>32.22</v>
      </c>
      <c r="H40" s="68">
        <f t="shared" si="0"/>
        <v>96.66</v>
      </c>
    </row>
    <row r="41" spans="1:8" ht="22.5">
      <c r="A41" s="118" t="s">
        <v>1603</v>
      </c>
      <c r="B41" s="66" t="s">
        <v>481</v>
      </c>
      <c r="C41" s="72" t="s">
        <v>47</v>
      </c>
      <c r="D41" s="67" t="s">
        <v>482</v>
      </c>
      <c r="E41" s="119" t="s">
        <v>13</v>
      </c>
      <c r="F41" s="68">
        <v>17</v>
      </c>
      <c r="G41" s="121">
        <f>'[2]Orçamento Sintético'!I221</f>
        <v>41.43</v>
      </c>
      <c r="H41" s="68">
        <f t="shared" si="0"/>
        <v>704.31</v>
      </c>
    </row>
    <row r="42" spans="1:8" ht="22.5">
      <c r="A42" s="118" t="s">
        <v>1604</v>
      </c>
      <c r="B42" s="66" t="s">
        <v>483</v>
      </c>
      <c r="C42" s="72" t="s">
        <v>47</v>
      </c>
      <c r="D42" s="67" t="s">
        <v>484</v>
      </c>
      <c r="E42" s="119" t="s">
        <v>13</v>
      </c>
      <c r="F42" s="68">
        <v>22</v>
      </c>
      <c r="G42" s="121">
        <f>'[2]Orçamento Sintético'!I222</f>
        <v>11.12</v>
      </c>
      <c r="H42" s="68">
        <f t="shared" si="0"/>
        <v>244.64</v>
      </c>
    </row>
    <row r="43" spans="1:8" ht="22.5">
      <c r="A43" s="118" t="s">
        <v>1605</v>
      </c>
      <c r="B43" s="66" t="s">
        <v>485</v>
      </c>
      <c r="C43" s="72" t="s">
        <v>47</v>
      </c>
      <c r="D43" s="67" t="s">
        <v>486</v>
      </c>
      <c r="E43" s="119" t="s">
        <v>13</v>
      </c>
      <c r="F43" s="68">
        <v>3</v>
      </c>
      <c r="G43" s="121">
        <f>'[2]Orçamento Sintético'!I223</f>
        <v>7.01</v>
      </c>
      <c r="H43" s="68">
        <f t="shared" si="0"/>
        <v>21.03</v>
      </c>
    </row>
    <row r="44" spans="1:8" ht="22.5">
      <c r="A44" s="118" t="s">
        <v>1606</v>
      </c>
      <c r="B44" s="66" t="s">
        <v>487</v>
      </c>
      <c r="C44" s="72" t="s">
        <v>47</v>
      </c>
      <c r="D44" s="67" t="s">
        <v>488</v>
      </c>
      <c r="E44" s="119" t="s">
        <v>13</v>
      </c>
      <c r="F44" s="68">
        <v>356</v>
      </c>
      <c r="G44" s="121">
        <f>'[2]Orçamento Sintético'!I224</f>
        <v>4.32</v>
      </c>
      <c r="H44" s="68">
        <f t="shared" si="0"/>
        <v>1537.92</v>
      </c>
    </row>
    <row r="45" spans="1:8" ht="22.5">
      <c r="A45" s="118" t="s">
        <v>1607</v>
      </c>
      <c r="B45" s="66" t="s">
        <v>489</v>
      </c>
      <c r="C45" s="72" t="s">
        <v>47</v>
      </c>
      <c r="D45" s="67" t="s">
        <v>490</v>
      </c>
      <c r="E45" s="119" t="s">
        <v>21</v>
      </c>
      <c r="F45" s="68">
        <v>549.5</v>
      </c>
      <c r="G45" s="121">
        <f>'[2]Orçamento Sintético'!I225</f>
        <v>3.6</v>
      </c>
      <c r="H45" s="68">
        <f t="shared" si="0"/>
        <v>1978.2</v>
      </c>
    </row>
    <row r="46" spans="1:8" ht="22.5">
      <c r="A46" s="118" t="s">
        <v>1608</v>
      </c>
      <c r="B46" s="66" t="s">
        <v>491</v>
      </c>
      <c r="C46" s="72" t="s">
        <v>47</v>
      </c>
      <c r="D46" s="67" t="s">
        <v>492</v>
      </c>
      <c r="E46" s="119" t="s">
        <v>21</v>
      </c>
      <c r="F46" s="68">
        <v>10.49</v>
      </c>
      <c r="G46" s="121">
        <f>'[2]Orçamento Sintético'!I226</f>
        <v>7.31</v>
      </c>
      <c r="H46" s="68">
        <f t="shared" si="0"/>
        <v>76.680000000000007</v>
      </c>
    </row>
    <row r="47" spans="1:8" ht="22.5">
      <c r="A47" s="118" t="s">
        <v>1609</v>
      </c>
      <c r="B47" s="66" t="s">
        <v>493</v>
      </c>
      <c r="C47" s="72" t="s">
        <v>47</v>
      </c>
      <c r="D47" s="67" t="s">
        <v>494</v>
      </c>
      <c r="E47" s="119" t="s">
        <v>21</v>
      </c>
      <c r="F47" s="68">
        <v>138.77000000000001</v>
      </c>
      <c r="G47" s="121">
        <f>'[2]Orçamento Sintético'!I227</f>
        <v>10.51</v>
      </c>
      <c r="H47" s="68">
        <f t="shared" si="0"/>
        <v>1458.47</v>
      </c>
    </row>
    <row r="48" spans="1:8" ht="22.5">
      <c r="A48" s="118" t="s">
        <v>1610</v>
      </c>
      <c r="B48" s="66" t="s">
        <v>495</v>
      </c>
      <c r="C48" s="72" t="s">
        <v>47</v>
      </c>
      <c r="D48" s="67" t="s">
        <v>496</v>
      </c>
      <c r="E48" s="119" t="s">
        <v>21</v>
      </c>
      <c r="F48" s="68">
        <v>180.49</v>
      </c>
      <c r="G48" s="121">
        <f>'[2]Orçamento Sintético'!I228</f>
        <v>13.01</v>
      </c>
      <c r="H48" s="68">
        <f t="shared" si="0"/>
        <v>2348.17</v>
      </c>
    </row>
    <row r="49" spans="1:8" ht="22.5">
      <c r="A49" s="118" t="s">
        <v>1611</v>
      </c>
      <c r="B49" s="66" t="s">
        <v>497</v>
      </c>
      <c r="C49" s="72" t="s">
        <v>47</v>
      </c>
      <c r="D49" s="67" t="s">
        <v>498</v>
      </c>
      <c r="E49" s="119" t="s">
        <v>21</v>
      </c>
      <c r="F49" s="68">
        <v>104.46</v>
      </c>
      <c r="G49" s="121">
        <f>'[2]Orçamento Sintético'!I229</f>
        <v>19.97</v>
      </c>
      <c r="H49" s="68">
        <f t="shared" si="0"/>
        <v>2086.0700000000002</v>
      </c>
    </row>
    <row r="50" spans="1:8" ht="22.5">
      <c r="A50" s="118" t="s">
        <v>1612</v>
      </c>
      <c r="B50" s="66" t="s">
        <v>499</v>
      </c>
      <c r="C50" s="72" t="s">
        <v>47</v>
      </c>
      <c r="D50" s="67" t="s">
        <v>500</v>
      </c>
      <c r="E50" s="119" t="s">
        <v>21</v>
      </c>
      <c r="F50" s="68">
        <v>115.56</v>
      </c>
      <c r="G50" s="121">
        <f>'[2]Orçamento Sintético'!I230</f>
        <v>27.86</v>
      </c>
      <c r="H50" s="68">
        <f t="shared" si="0"/>
        <v>3219.5</v>
      </c>
    </row>
    <row r="51" spans="1:8" ht="22.5">
      <c r="A51" s="118" t="s">
        <v>1613</v>
      </c>
      <c r="B51" s="66" t="s">
        <v>501</v>
      </c>
      <c r="C51" s="72" t="s">
        <v>47</v>
      </c>
      <c r="D51" s="67" t="s">
        <v>502</v>
      </c>
      <c r="E51" s="119" t="s">
        <v>13</v>
      </c>
      <c r="F51" s="68">
        <v>1</v>
      </c>
      <c r="G51" s="121">
        <f>'[2]Orçamento Sintético'!I231</f>
        <v>2.2799999999999998</v>
      </c>
      <c r="H51" s="68">
        <f t="shared" si="0"/>
        <v>2.2799999999999998</v>
      </c>
    </row>
    <row r="52" spans="1:8" ht="22.5">
      <c r="A52" s="118" t="s">
        <v>1614</v>
      </c>
      <c r="B52" s="66" t="s">
        <v>503</v>
      </c>
      <c r="C52" s="72" t="s">
        <v>47</v>
      </c>
      <c r="D52" s="67" t="s">
        <v>504</v>
      </c>
      <c r="E52" s="119" t="s">
        <v>13</v>
      </c>
      <c r="F52" s="68">
        <v>22</v>
      </c>
      <c r="G52" s="121">
        <f>'[2]Orçamento Sintético'!I232</f>
        <v>5.51</v>
      </c>
      <c r="H52" s="68">
        <f t="shared" si="0"/>
        <v>121.22</v>
      </c>
    </row>
    <row r="53" spans="1:8" ht="22.5">
      <c r="A53" s="118" t="s">
        <v>1615</v>
      </c>
      <c r="B53" s="66" t="s">
        <v>505</v>
      </c>
      <c r="C53" s="72" t="s">
        <v>47</v>
      </c>
      <c r="D53" s="67" t="s">
        <v>506</v>
      </c>
      <c r="E53" s="119" t="s">
        <v>13</v>
      </c>
      <c r="F53" s="68">
        <v>15</v>
      </c>
      <c r="G53" s="121">
        <f>'[2]Orçamento Sintético'!I233</f>
        <v>6.86</v>
      </c>
      <c r="H53" s="68">
        <f t="shared" si="0"/>
        <v>102.9</v>
      </c>
    </row>
    <row r="54" spans="1:8" ht="22.5">
      <c r="A54" s="118" t="s">
        <v>1616</v>
      </c>
      <c r="B54" s="66" t="s">
        <v>507</v>
      </c>
      <c r="C54" s="72" t="s">
        <v>47</v>
      </c>
      <c r="D54" s="67" t="s">
        <v>508</v>
      </c>
      <c r="E54" s="119" t="s">
        <v>13</v>
      </c>
      <c r="F54" s="68">
        <v>5</v>
      </c>
      <c r="G54" s="121">
        <f>'[2]Orçamento Sintético'!I234</f>
        <v>13.66</v>
      </c>
      <c r="H54" s="68">
        <f t="shared" si="0"/>
        <v>68.3</v>
      </c>
    </row>
    <row r="55" spans="1:8" ht="22.5">
      <c r="A55" s="118" t="s">
        <v>1617</v>
      </c>
      <c r="B55" s="66" t="s">
        <v>509</v>
      </c>
      <c r="C55" s="72" t="s">
        <v>47</v>
      </c>
      <c r="D55" s="67" t="s">
        <v>510</v>
      </c>
      <c r="E55" s="119" t="s">
        <v>13</v>
      </c>
      <c r="F55" s="68">
        <v>4</v>
      </c>
      <c r="G55" s="121">
        <f>'[2]Orçamento Sintético'!I235</f>
        <v>20.149999999999999</v>
      </c>
      <c r="H55" s="68">
        <f t="shared" si="0"/>
        <v>80.599999999999994</v>
      </c>
    </row>
    <row r="56" spans="1:8" ht="22.5">
      <c r="A56" s="118" t="s">
        <v>1618</v>
      </c>
      <c r="B56" s="66" t="s">
        <v>511</v>
      </c>
      <c r="C56" s="72" t="s">
        <v>47</v>
      </c>
      <c r="D56" s="67" t="s">
        <v>512</v>
      </c>
      <c r="E56" s="119" t="s">
        <v>13</v>
      </c>
      <c r="F56" s="68">
        <v>28</v>
      </c>
      <c r="G56" s="121">
        <f>'[2]Orçamento Sintético'!I236</f>
        <v>2.79</v>
      </c>
      <c r="H56" s="68">
        <f t="shared" si="0"/>
        <v>78.12</v>
      </c>
    </row>
    <row r="57" spans="1:8" ht="22.5">
      <c r="A57" s="118" t="s">
        <v>1619</v>
      </c>
      <c r="B57" s="66" t="s">
        <v>513</v>
      </c>
      <c r="C57" s="72" t="s">
        <v>47</v>
      </c>
      <c r="D57" s="67" t="s">
        <v>514</v>
      </c>
      <c r="E57" s="119" t="s">
        <v>13</v>
      </c>
      <c r="F57" s="68">
        <v>4</v>
      </c>
      <c r="G57" s="121">
        <f>'[2]Orçamento Sintético'!I237</f>
        <v>7.17</v>
      </c>
      <c r="H57" s="68">
        <f t="shared" si="0"/>
        <v>28.68</v>
      </c>
    </row>
    <row r="58" spans="1:8" ht="22.5">
      <c r="A58" s="118" t="s">
        <v>1620</v>
      </c>
      <c r="B58" s="66" t="s">
        <v>515</v>
      </c>
      <c r="C58" s="72" t="s">
        <v>47</v>
      </c>
      <c r="D58" s="67" t="s">
        <v>516</v>
      </c>
      <c r="E58" s="119" t="s">
        <v>13</v>
      </c>
      <c r="F58" s="68">
        <v>4</v>
      </c>
      <c r="G58" s="121">
        <f>'[2]Orçamento Sintético'!I238</f>
        <v>2.76</v>
      </c>
      <c r="H58" s="68">
        <f t="shared" si="0"/>
        <v>11.04</v>
      </c>
    </row>
    <row r="59" spans="1:8" ht="22.5">
      <c r="A59" s="118" t="s">
        <v>1621</v>
      </c>
      <c r="B59" s="66" t="s">
        <v>517</v>
      </c>
      <c r="C59" s="72" t="s">
        <v>47</v>
      </c>
      <c r="D59" s="67" t="s">
        <v>518</v>
      </c>
      <c r="E59" s="119" t="s">
        <v>13</v>
      </c>
      <c r="F59" s="68">
        <v>4</v>
      </c>
      <c r="G59" s="121">
        <f>'[2]Orçamento Sintético'!I239</f>
        <v>8.24</v>
      </c>
      <c r="H59" s="68">
        <f t="shared" si="0"/>
        <v>32.96</v>
      </c>
    </row>
    <row r="60" spans="1:8" ht="22.5">
      <c r="A60" s="118" t="s">
        <v>1622</v>
      </c>
      <c r="B60" s="66" t="s">
        <v>519</v>
      </c>
      <c r="C60" s="72" t="s">
        <v>47</v>
      </c>
      <c r="D60" s="67" t="s">
        <v>520</v>
      </c>
      <c r="E60" s="119" t="s">
        <v>13</v>
      </c>
      <c r="F60" s="68">
        <v>50</v>
      </c>
      <c r="G60" s="121">
        <f>'[2]Orçamento Sintético'!I240</f>
        <v>9.73</v>
      </c>
      <c r="H60" s="68">
        <f t="shared" si="0"/>
        <v>486.5</v>
      </c>
    </row>
    <row r="61" spans="1:8" ht="22.5">
      <c r="A61" s="118" t="s">
        <v>1623</v>
      </c>
      <c r="B61" s="66" t="s">
        <v>521</v>
      </c>
      <c r="C61" s="72" t="s">
        <v>47</v>
      </c>
      <c r="D61" s="67" t="s">
        <v>522</v>
      </c>
      <c r="E61" s="119" t="s">
        <v>13</v>
      </c>
      <c r="F61" s="68">
        <v>140</v>
      </c>
      <c r="G61" s="121">
        <f>'[2]Orçamento Sintético'!I241</f>
        <v>8.94</v>
      </c>
      <c r="H61" s="68">
        <f t="shared" si="0"/>
        <v>1251.5999999999999</v>
      </c>
    </row>
    <row r="62" spans="1:8" ht="22.5">
      <c r="A62" s="118" t="s">
        <v>1624</v>
      </c>
      <c r="B62" s="66" t="s">
        <v>523</v>
      </c>
      <c r="C62" s="72" t="s">
        <v>85</v>
      </c>
      <c r="D62" s="67" t="s">
        <v>524</v>
      </c>
      <c r="E62" s="119" t="s">
        <v>13</v>
      </c>
      <c r="F62" s="68">
        <v>30</v>
      </c>
      <c r="G62" s="121">
        <f>'[2]Orçamento Sintético'!I242</f>
        <v>6.1</v>
      </c>
      <c r="H62" s="68">
        <f t="shared" si="0"/>
        <v>183</v>
      </c>
    </row>
    <row r="63" spans="1:8" ht="22.5">
      <c r="A63" s="118" t="s">
        <v>1625</v>
      </c>
      <c r="B63" s="66" t="s">
        <v>525</v>
      </c>
      <c r="C63" s="72" t="s">
        <v>47</v>
      </c>
      <c r="D63" s="67" t="s">
        <v>526</v>
      </c>
      <c r="E63" s="119" t="s">
        <v>13</v>
      </c>
      <c r="F63" s="68">
        <v>154</v>
      </c>
      <c r="G63" s="121">
        <f>'[2]Orçamento Sintético'!I243</f>
        <v>3.98</v>
      </c>
      <c r="H63" s="68">
        <f t="shared" si="0"/>
        <v>612.91999999999996</v>
      </c>
    </row>
    <row r="64" spans="1:8" ht="22.5">
      <c r="A64" s="118" t="s">
        <v>1626</v>
      </c>
      <c r="B64" s="66" t="s">
        <v>527</v>
      </c>
      <c r="C64" s="72" t="s">
        <v>47</v>
      </c>
      <c r="D64" s="67" t="s">
        <v>528</v>
      </c>
      <c r="E64" s="119" t="s">
        <v>13</v>
      </c>
      <c r="F64" s="68">
        <v>19</v>
      </c>
      <c r="G64" s="121">
        <f>'[2]Orçamento Sintético'!I244</f>
        <v>10.53</v>
      </c>
      <c r="H64" s="68">
        <f t="shared" si="0"/>
        <v>200.07</v>
      </c>
    </row>
    <row r="65" spans="1:8" ht="22.5">
      <c r="A65" s="118" t="s">
        <v>1627</v>
      </c>
      <c r="B65" s="66" t="s">
        <v>529</v>
      </c>
      <c r="C65" s="72" t="s">
        <v>47</v>
      </c>
      <c r="D65" s="67" t="s">
        <v>530</v>
      </c>
      <c r="E65" s="119" t="s">
        <v>13</v>
      </c>
      <c r="F65" s="68">
        <v>16</v>
      </c>
      <c r="G65" s="121">
        <f>'[2]Orçamento Sintético'!I245</f>
        <v>12.69</v>
      </c>
      <c r="H65" s="68">
        <f t="shared" si="0"/>
        <v>203.04</v>
      </c>
    </row>
    <row r="66" spans="1:8" ht="22.5">
      <c r="A66" s="118" t="s">
        <v>1628</v>
      </c>
      <c r="B66" s="66" t="s">
        <v>531</v>
      </c>
      <c r="C66" s="72" t="s">
        <v>47</v>
      </c>
      <c r="D66" s="67" t="s">
        <v>532</v>
      </c>
      <c r="E66" s="119" t="s">
        <v>13</v>
      </c>
      <c r="F66" s="68">
        <v>5</v>
      </c>
      <c r="G66" s="121">
        <f>'[2]Orçamento Sintético'!I246</f>
        <v>26.36</v>
      </c>
      <c r="H66" s="68">
        <f t="shared" si="0"/>
        <v>131.80000000000001</v>
      </c>
    </row>
    <row r="67" spans="1:8" ht="22.5">
      <c r="A67" s="118" t="s">
        <v>1629</v>
      </c>
      <c r="B67" s="66" t="s">
        <v>533</v>
      </c>
      <c r="C67" s="72" t="s">
        <v>47</v>
      </c>
      <c r="D67" s="67" t="s">
        <v>534</v>
      </c>
      <c r="E67" s="119" t="s">
        <v>13</v>
      </c>
      <c r="F67" s="68">
        <v>15</v>
      </c>
      <c r="G67" s="121">
        <f>'[2]Orçamento Sintético'!I247</f>
        <v>46.66</v>
      </c>
      <c r="H67" s="68">
        <f t="shared" si="0"/>
        <v>699.9</v>
      </c>
    </row>
    <row r="68" spans="1:8" ht="22.5">
      <c r="A68" s="118" t="s">
        <v>1630</v>
      </c>
      <c r="B68" s="66" t="s">
        <v>535</v>
      </c>
      <c r="C68" s="72" t="s">
        <v>47</v>
      </c>
      <c r="D68" s="67" t="s">
        <v>536</v>
      </c>
      <c r="E68" s="119" t="s">
        <v>13</v>
      </c>
      <c r="F68" s="68">
        <v>1</v>
      </c>
      <c r="G68" s="121">
        <f>'[2]Orçamento Sintético'!I248</f>
        <v>12.06</v>
      </c>
      <c r="H68" s="68">
        <f t="shared" si="0"/>
        <v>12.06</v>
      </c>
    </row>
    <row r="69" spans="1:8" ht="22.5">
      <c r="A69" s="118" t="s">
        <v>1631</v>
      </c>
      <c r="B69" s="66" t="s">
        <v>537</v>
      </c>
      <c r="C69" s="72" t="s">
        <v>47</v>
      </c>
      <c r="D69" s="67" t="s">
        <v>538</v>
      </c>
      <c r="E69" s="119" t="s">
        <v>13</v>
      </c>
      <c r="F69" s="68">
        <v>10</v>
      </c>
      <c r="G69" s="121">
        <f>'[2]Orçamento Sintético'!I249</f>
        <v>10.43</v>
      </c>
      <c r="H69" s="68">
        <f t="shared" ref="H69:H100" si="1">ROUND(G69*F69,2)</f>
        <v>104.3</v>
      </c>
    </row>
    <row r="70" spans="1:8" ht="22.5">
      <c r="A70" s="118" t="s">
        <v>1632</v>
      </c>
      <c r="B70" s="66" t="s">
        <v>540</v>
      </c>
      <c r="C70" s="72" t="s">
        <v>47</v>
      </c>
      <c r="D70" s="67" t="s">
        <v>541</v>
      </c>
      <c r="E70" s="119" t="s">
        <v>13</v>
      </c>
      <c r="F70" s="68">
        <v>18</v>
      </c>
      <c r="G70" s="121">
        <f>'[2]Orçamento Sintético'!I250</f>
        <v>12.47</v>
      </c>
      <c r="H70" s="68">
        <f t="shared" si="1"/>
        <v>224.46</v>
      </c>
    </row>
    <row r="71" spans="1:8" ht="22.5">
      <c r="A71" s="118" t="s">
        <v>1633</v>
      </c>
      <c r="B71" s="66" t="s">
        <v>542</v>
      </c>
      <c r="C71" s="72" t="s">
        <v>85</v>
      </c>
      <c r="D71" s="67" t="s">
        <v>543</v>
      </c>
      <c r="E71" s="119" t="s">
        <v>13</v>
      </c>
      <c r="F71" s="68">
        <v>1</v>
      </c>
      <c r="G71" s="121">
        <f>'[2]Orçamento Sintético'!I251</f>
        <v>14.72</v>
      </c>
      <c r="H71" s="68">
        <f t="shared" si="1"/>
        <v>14.72</v>
      </c>
    </row>
    <row r="72" spans="1:8" ht="22.5">
      <c r="A72" s="118" t="s">
        <v>1634</v>
      </c>
      <c r="B72" s="66" t="s">
        <v>544</v>
      </c>
      <c r="C72" s="72" t="s">
        <v>47</v>
      </c>
      <c r="D72" s="67" t="s">
        <v>545</v>
      </c>
      <c r="E72" s="119" t="s">
        <v>13</v>
      </c>
      <c r="F72" s="68">
        <v>11</v>
      </c>
      <c r="G72" s="121">
        <f>'[2]Orçamento Sintético'!I252</f>
        <v>40.06</v>
      </c>
      <c r="H72" s="68">
        <f t="shared" si="1"/>
        <v>440.66</v>
      </c>
    </row>
    <row r="73" spans="1:8" ht="22.5">
      <c r="A73" s="118" t="s">
        <v>1635</v>
      </c>
      <c r="B73" s="66" t="s">
        <v>546</v>
      </c>
      <c r="C73" s="72" t="s">
        <v>736</v>
      </c>
      <c r="D73" s="67" t="s">
        <v>547</v>
      </c>
      <c r="E73" s="119" t="s">
        <v>13</v>
      </c>
      <c r="F73" s="68">
        <v>5</v>
      </c>
      <c r="G73" s="121">
        <f>'[2]Orçamento Sintético'!I253</f>
        <v>7.65</v>
      </c>
      <c r="H73" s="68">
        <f t="shared" si="1"/>
        <v>38.25</v>
      </c>
    </row>
    <row r="74" spans="1:8">
      <c r="A74" s="118" t="s">
        <v>1636</v>
      </c>
      <c r="B74" s="66" t="s">
        <v>548</v>
      </c>
      <c r="C74" s="72" t="s">
        <v>47</v>
      </c>
      <c r="D74" s="67" t="s">
        <v>549</v>
      </c>
      <c r="E74" s="119" t="s">
        <v>13</v>
      </c>
      <c r="F74" s="68">
        <v>2</v>
      </c>
      <c r="G74" s="121">
        <f>'[2]Orçamento Sintético'!I254</f>
        <v>9.8699999999999992</v>
      </c>
      <c r="H74" s="68">
        <f t="shared" si="1"/>
        <v>19.739999999999998</v>
      </c>
    </row>
    <row r="75" spans="1:8">
      <c r="A75" s="118" t="s">
        <v>1637</v>
      </c>
      <c r="B75" s="66" t="s">
        <v>550</v>
      </c>
      <c r="C75" s="72" t="s">
        <v>47</v>
      </c>
      <c r="D75" s="67" t="s">
        <v>551</v>
      </c>
      <c r="E75" s="119" t="s">
        <v>13</v>
      </c>
      <c r="F75" s="68">
        <v>25</v>
      </c>
      <c r="G75" s="121">
        <f>'[2]Orçamento Sintético'!I255</f>
        <v>15.54</v>
      </c>
      <c r="H75" s="68">
        <f t="shared" si="1"/>
        <v>388.5</v>
      </c>
    </row>
    <row r="76" spans="1:8" ht="22.5">
      <c r="A76" s="118" t="s">
        <v>1638</v>
      </c>
      <c r="B76" s="66" t="s">
        <v>552</v>
      </c>
      <c r="C76" s="72" t="s">
        <v>736</v>
      </c>
      <c r="D76" s="67" t="s">
        <v>553</v>
      </c>
      <c r="E76" s="119" t="s">
        <v>13</v>
      </c>
      <c r="F76" s="68">
        <v>12</v>
      </c>
      <c r="G76" s="121">
        <f>'[2]Orçamento Sintético'!I256</f>
        <v>6.59</v>
      </c>
      <c r="H76" s="68">
        <f t="shared" si="1"/>
        <v>79.08</v>
      </c>
    </row>
    <row r="77" spans="1:8" ht="22.5">
      <c r="A77" s="118" t="s">
        <v>1639</v>
      </c>
      <c r="B77" s="66" t="s">
        <v>554</v>
      </c>
      <c r="C77" s="72" t="s">
        <v>736</v>
      </c>
      <c r="D77" s="67" t="s">
        <v>555</v>
      </c>
      <c r="E77" s="119" t="s">
        <v>13</v>
      </c>
      <c r="F77" s="68">
        <v>11</v>
      </c>
      <c r="G77" s="121">
        <f>'[2]Orçamento Sintético'!I257</f>
        <v>4.7699999999999996</v>
      </c>
      <c r="H77" s="68">
        <f t="shared" si="1"/>
        <v>52.47</v>
      </c>
    </row>
    <row r="78" spans="1:8" ht="22.5">
      <c r="A78" s="118" t="s">
        <v>1640</v>
      </c>
      <c r="B78" s="66" t="s">
        <v>556</v>
      </c>
      <c r="C78" s="72" t="s">
        <v>736</v>
      </c>
      <c r="D78" s="67" t="s">
        <v>557</v>
      </c>
      <c r="E78" s="119" t="s">
        <v>13</v>
      </c>
      <c r="F78" s="68">
        <v>24</v>
      </c>
      <c r="G78" s="121">
        <f>'[2]Orçamento Sintético'!I258</f>
        <v>6.51</v>
      </c>
      <c r="H78" s="68">
        <f t="shared" si="1"/>
        <v>156.24</v>
      </c>
    </row>
    <row r="79" spans="1:8" ht="22.5">
      <c r="A79" s="118" t="s">
        <v>1641</v>
      </c>
      <c r="B79" s="66" t="s">
        <v>558</v>
      </c>
      <c r="C79" s="72" t="s">
        <v>736</v>
      </c>
      <c r="D79" s="67" t="s">
        <v>559</v>
      </c>
      <c r="E79" s="119" t="s">
        <v>13</v>
      </c>
      <c r="F79" s="68">
        <v>19</v>
      </c>
      <c r="G79" s="121">
        <f>'[2]Orçamento Sintético'!I259</f>
        <v>7.25</v>
      </c>
      <c r="H79" s="68">
        <f t="shared" si="1"/>
        <v>137.75</v>
      </c>
    </row>
    <row r="80" spans="1:8" ht="22.5">
      <c r="A80" s="118" t="s">
        <v>1642</v>
      </c>
      <c r="B80" s="66" t="s">
        <v>560</v>
      </c>
      <c r="C80" s="72" t="s">
        <v>736</v>
      </c>
      <c r="D80" s="67" t="s">
        <v>561</v>
      </c>
      <c r="E80" s="119" t="s">
        <v>13</v>
      </c>
      <c r="F80" s="68">
        <v>4</v>
      </c>
      <c r="G80" s="121">
        <f>'[2]Orçamento Sintético'!I260</f>
        <v>9.99</v>
      </c>
      <c r="H80" s="68">
        <f t="shared" si="1"/>
        <v>39.96</v>
      </c>
    </row>
    <row r="81" spans="1:8" ht="22.5">
      <c r="A81" s="118" t="s">
        <v>1643</v>
      </c>
      <c r="B81" s="66" t="s">
        <v>562</v>
      </c>
      <c r="C81" s="72" t="s">
        <v>736</v>
      </c>
      <c r="D81" s="67" t="s">
        <v>563</v>
      </c>
      <c r="E81" s="119" t="s">
        <v>13</v>
      </c>
      <c r="F81" s="68">
        <v>3</v>
      </c>
      <c r="G81" s="121">
        <f>'[2]Orçamento Sintético'!I261</f>
        <v>15.58</v>
      </c>
      <c r="H81" s="68">
        <f t="shared" si="1"/>
        <v>46.74</v>
      </c>
    </row>
    <row r="82" spans="1:8" ht="22.5">
      <c r="A82" s="118" t="s">
        <v>1644</v>
      </c>
      <c r="B82" s="66" t="s">
        <v>564</v>
      </c>
      <c r="C82" s="72" t="s">
        <v>736</v>
      </c>
      <c r="D82" s="67" t="s">
        <v>565</v>
      </c>
      <c r="E82" s="119" t="s">
        <v>13</v>
      </c>
      <c r="F82" s="68">
        <v>5</v>
      </c>
      <c r="G82" s="121">
        <f>'[2]Orçamento Sintético'!I262</f>
        <v>11.63</v>
      </c>
      <c r="H82" s="68">
        <f t="shared" si="1"/>
        <v>58.15</v>
      </c>
    </row>
    <row r="83" spans="1:8" ht="22.5">
      <c r="A83" s="118" t="s">
        <v>1645</v>
      </c>
      <c r="B83" s="66" t="s">
        <v>566</v>
      </c>
      <c r="C83" s="72" t="s">
        <v>736</v>
      </c>
      <c r="D83" s="67" t="s">
        <v>567</v>
      </c>
      <c r="E83" s="119" t="s">
        <v>13</v>
      </c>
      <c r="F83" s="68">
        <v>10</v>
      </c>
      <c r="G83" s="121">
        <f>'[2]Orçamento Sintético'!I263</f>
        <v>14.53</v>
      </c>
      <c r="H83" s="68">
        <f t="shared" si="1"/>
        <v>145.30000000000001</v>
      </c>
    </row>
    <row r="84" spans="1:8">
      <c r="A84" s="113" t="s">
        <v>1646</v>
      </c>
      <c r="B84" s="114"/>
      <c r="C84" s="115"/>
      <c r="D84" s="131" t="s">
        <v>678</v>
      </c>
      <c r="E84" s="116"/>
      <c r="F84" s="133"/>
      <c r="G84" s="122"/>
      <c r="H84" s="133">
        <f>SUM(H85:H102)</f>
        <v>92048.55</v>
      </c>
    </row>
    <row r="85" spans="1:8">
      <c r="A85" s="118" t="s">
        <v>1647</v>
      </c>
      <c r="B85" s="66" t="s">
        <v>679</v>
      </c>
      <c r="C85" s="72" t="s">
        <v>736</v>
      </c>
      <c r="D85" s="67" t="s">
        <v>680</v>
      </c>
      <c r="E85" s="119" t="s">
        <v>13</v>
      </c>
      <c r="F85" s="68">
        <v>19</v>
      </c>
      <c r="G85" s="121">
        <f>'[2]Orçamento Sintético'!I323</f>
        <v>157.97999999999999</v>
      </c>
      <c r="H85" s="68">
        <f t="shared" si="1"/>
        <v>3001.62</v>
      </c>
    </row>
    <row r="86" spans="1:8">
      <c r="A86" s="118" t="s">
        <v>1648</v>
      </c>
      <c r="B86" s="66" t="s">
        <v>681</v>
      </c>
      <c r="C86" s="72" t="s">
        <v>736</v>
      </c>
      <c r="D86" s="67" t="s">
        <v>682</v>
      </c>
      <c r="E86" s="119" t="s">
        <v>13</v>
      </c>
      <c r="F86" s="68">
        <v>9</v>
      </c>
      <c r="G86" s="121">
        <f>'[2]Orçamento Sintético'!I324</f>
        <v>157.97999999999999</v>
      </c>
      <c r="H86" s="68">
        <f t="shared" si="1"/>
        <v>1421.82</v>
      </c>
    </row>
    <row r="87" spans="1:8">
      <c r="A87" s="118" t="s">
        <v>1649</v>
      </c>
      <c r="B87" s="66" t="s">
        <v>683</v>
      </c>
      <c r="C87" s="72" t="s">
        <v>736</v>
      </c>
      <c r="D87" s="67" t="s">
        <v>684</v>
      </c>
      <c r="E87" s="119" t="s">
        <v>13</v>
      </c>
      <c r="F87" s="68">
        <v>4</v>
      </c>
      <c r="G87" s="121">
        <f>'[2]Orçamento Sintético'!I325</f>
        <v>180.64</v>
      </c>
      <c r="H87" s="68">
        <f t="shared" si="1"/>
        <v>722.56</v>
      </c>
    </row>
    <row r="88" spans="1:8">
      <c r="A88" s="118" t="s">
        <v>1650</v>
      </c>
      <c r="B88" s="66" t="s">
        <v>685</v>
      </c>
      <c r="C88" s="72" t="s">
        <v>736</v>
      </c>
      <c r="D88" s="67" t="s">
        <v>686</v>
      </c>
      <c r="E88" s="119" t="s">
        <v>13</v>
      </c>
      <c r="F88" s="68">
        <v>40</v>
      </c>
      <c r="G88" s="121">
        <f>'[2]Orçamento Sintético'!I326</f>
        <v>180.64</v>
      </c>
      <c r="H88" s="68">
        <f t="shared" si="1"/>
        <v>7225.6</v>
      </c>
    </row>
    <row r="89" spans="1:8">
      <c r="A89" s="118" t="s">
        <v>1651</v>
      </c>
      <c r="B89" s="66" t="s">
        <v>687</v>
      </c>
      <c r="C89" s="72" t="s">
        <v>736</v>
      </c>
      <c r="D89" s="67" t="s">
        <v>688</v>
      </c>
      <c r="E89" s="119" t="s">
        <v>13</v>
      </c>
      <c r="F89" s="68">
        <v>5</v>
      </c>
      <c r="G89" s="121">
        <f>'[2]Orçamento Sintético'!I327</f>
        <v>253.33</v>
      </c>
      <c r="H89" s="68">
        <f t="shared" si="1"/>
        <v>1266.6500000000001</v>
      </c>
    </row>
    <row r="90" spans="1:8">
      <c r="A90" s="118" t="s">
        <v>1652</v>
      </c>
      <c r="B90" s="66" t="s">
        <v>689</v>
      </c>
      <c r="C90" s="72" t="s">
        <v>736</v>
      </c>
      <c r="D90" s="67" t="s">
        <v>690</v>
      </c>
      <c r="E90" s="119" t="s">
        <v>13</v>
      </c>
      <c r="F90" s="68">
        <v>22</v>
      </c>
      <c r="G90" s="121">
        <f>'[2]Orçamento Sintético'!I328</f>
        <v>253.33</v>
      </c>
      <c r="H90" s="68">
        <f t="shared" si="1"/>
        <v>5573.26</v>
      </c>
    </row>
    <row r="91" spans="1:8">
      <c r="A91" s="118" t="s">
        <v>1653</v>
      </c>
      <c r="B91" s="66" t="s">
        <v>691</v>
      </c>
      <c r="C91" s="72" t="s">
        <v>736</v>
      </c>
      <c r="D91" s="67" t="s">
        <v>692</v>
      </c>
      <c r="E91" s="119" t="s">
        <v>13</v>
      </c>
      <c r="F91" s="68">
        <v>77</v>
      </c>
      <c r="G91" s="121">
        <v>110.51</v>
      </c>
      <c r="H91" s="68">
        <f t="shared" si="1"/>
        <v>8509.27</v>
      </c>
    </row>
    <row r="92" spans="1:8">
      <c r="A92" s="118" t="s">
        <v>1654</v>
      </c>
      <c r="B92" s="66" t="s">
        <v>693</v>
      </c>
      <c r="C92" s="72" t="s">
        <v>47</v>
      </c>
      <c r="D92" s="67" t="s">
        <v>694</v>
      </c>
      <c r="E92" s="119" t="s">
        <v>13</v>
      </c>
      <c r="F92" s="68">
        <v>5</v>
      </c>
      <c r="G92" s="121">
        <f>'[2]Orçamento Sintético'!I330</f>
        <v>26.76</v>
      </c>
      <c r="H92" s="68">
        <f t="shared" si="1"/>
        <v>133.80000000000001</v>
      </c>
    </row>
    <row r="93" spans="1:8">
      <c r="A93" s="118" t="s">
        <v>1655</v>
      </c>
      <c r="B93" s="66" t="s">
        <v>695</v>
      </c>
      <c r="C93" s="72" t="s">
        <v>736</v>
      </c>
      <c r="D93" s="67" t="s">
        <v>696</v>
      </c>
      <c r="E93" s="119" t="s">
        <v>13</v>
      </c>
      <c r="F93" s="68">
        <v>9</v>
      </c>
      <c r="G93" s="121">
        <f>'[2]Orçamento Sintético'!I331</f>
        <v>13.21</v>
      </c>
      <c r="H93" s="68">
        <f t="shared" si="1"/>
        <v>118.89</v>
      </c>
    </row>
    <row r="94" spans="1:8">
      <c r="A94" s="118" t="s">
        <v>1656</v>
      </c>
      <c r="B94" s="66" t="s">
        <v>697</v>
      </c>
      <c r="C94" s="72" t="s">
        <v>736</v>
      </c>
      <c r="D94" s="67" t="s">
        <v>698</v>
      </c>
      <c r="E94" s="119" t="s">
        <v>13</v>
      </c>
      <c r="F94" s="68">
        <v>7</v>
      </c>
      <c r="G94" s="121">
        <f>'[2]Orçamento Sintético'!I332</f>
        <v>30</v>
      </c>
      <c r="H94" s="68">
        <f t="shared" si="1"/>
        <v>210</v>
      </c>
    </row>
    <row r="95" spans="1:8" ht="33.75">
      <c r="A95" s="118" t="s">
        <v>1657</v>
      </c>
      <c r="B95" s="66" t="s">
        <v>699</v>
      </c>
      <c r="C95" s="72" t="s">
        <v>47</v>
      </c>
      <c r="D95" s="67" t="s">
        <v>700</v>
      </c>
      <c r="E95" s="119" t="s">
        <v>13</v>
      </c>
      <c r="F95" s="68">
        <v>44</v>
      </c>
      <c r="G95" s="121">
        <f>'[2]Orçamento Sintético'!I333</f>
        <v>386.64</v>
      </c>
      <c r="H95" s="68">
        <f t="shared" si="1"/>
        <v>17012.16</v>
      </c>
    </row>
    <row r="96" spans="1:8">
      <c r="A96" s="118" t="s">
        <v>1658</v>
      </c>
      <c r="B96" s="66" t="s">
        <v>701</v>
      </c>
      <c r="C96" s="72" t="s">
        <v>736</v>
      </c>
      <c r="D96" s="67" t="s">
        <v>702</v>
      </c>
      <c r="E96" s="119" t="s">
        <v>13</v>
      </c>
      <c r="F96" s="68">
        <v>6</v>
      </c>
      <c r="G96" s="121">
        <f>'[2]Orçamento Sintético'!I334</f>
        <v>1052.69</v>
      </c>
      <c r="H96" s="68">
        <f t="shared" si="1"/>
        <v>6316.14</v>
      </c>
    </row>
    <row r="97" spans="1:8">
      <c r="A97" s="118" t="s">
        <v>1659</v>
      </c>
      <c r="B97" s="66" t="s">
        <v>703</v>
      </c>
      <c r="C97" s="72" t="s">
        <v>736</v>
      </c>
      <c r="D97" s="67" t="s">
        <v>704</v>
      </c>
      <c r="E97" s="119" t="s">
        <v>13</v>
      </c>
      <c r="F97" s="68">
        <v>2</v>
      </c>
      <c r="G97" s="121">
        <f>'[2]Orçamento Sintético'!I335</f>
        <v>1299.42</v>
      </c>
      <c r="H97" s="68">
        <f t="shared" si="1"/>
        <v>2598.84</v>
      </c>
    </row>
    <row r="98" spans="1:8">
      <c r="A98" s="118" t="s">
        <v>1660</v>
      </c>
      <c r="B98" s="66" t="s">
        <v>705</v>
      </c>
      <c r="C98" s="72" t="s">
        <v>736</v>
      </c>
      <c r="D98" s="67" t="s">
        <v>706</v>
      </c>
      <c r="E98" s="119" t="s">
        <v>13</v>
      </c>
      <c r="F98" s="68">
        <v>1</v>
      </c>
      <c r="G98" s="121">
        <f>'[2]Orçamento Sintético'!I336</f>
        <v>3552.4</v>
      </c>
      <c r="H98" s="68">
        <f t="shared" si="1"/>
        <v>3552.4</v>
      </c>
    </row>
    <row r="99" spans="1:8">
      <c r="A99" s="118" t="s">
        <v>1661</v>
      </c>
      <c r="B99" s="66" t="s">
        <v>707</v>
      </c>
      <c r="C99" s="72" t="s">
        <v>736</v>
      </c>
      <c r="D99" s="67" t="s">
        <v>708</v>
      </c>
      <c r="E99" s="119" t="s">
        <v>13</v>
      </c>
      <c r="F99" s="68">
        <v>5</v>
      </c>
      <c r="G99" s="121">
        <f>'[2]Orçamento Sintético'!I337</f>
        <v>1813.42</v>
      </c>
      <c r="H99" s="68">
        <f t="shared" si="1"/>
        <v>9067.1</v>
      </c>
    </row>
    <row r="100" spans="1:8">
      <c r="A100" s="118" t="s">
        <v>1662</v>
      </c>
      <c r="B100" s="66" t="s">
        <v>709</v>
      </c>
      <c r="C100" s="72" t="s">
        <v>736</v>
      </c>
      <c r="D100" s="67" t="s">
        <v>710</v>
      </c>
      <c r="E100" s="119" t="s">
        <v>13</v>
      </c>
      <c r="F100" s="68">
        <v>5</v>
      </c>
      <c r="G100" s="121">
        <f>'[2]Orçamento Sintético'!I338</f>
        <v>1800</v>
      </c>
      <c r="H100" s="68">
        <f t="shared" si="1"/>
        <v>9000</v>
      </c>
    </row>
    <row r="101" spans="1:8" ht="22.5">
      <c r="A101" s="118" t="s">
        <v>1663</v>
      </c>
      <c r="B101" s="66" t="s">
        <v>1543</v>
      </c>
      <c r="C101" s="72" t="s">
        <v>736</v>
      </c>
      <c r="D101" s="67" t="s">
        <v>1541</v>
      </c>
      <c r="E101" s="119" t="s">
        <v>13</v>
      </c>
      <c r="F101" s="68">
        <v>18</v>
      </c>
      <c r="G101" s="121">
        <f>'[2]Orçamento Sintético'!I339</f>
        <v>265</v>
      </c>
      <c r="H101" s="68">
        <f t="shared" ref="H101:H102" si="2">ROUND(G101*F101,2)</f>
        <v>4770</v>
      </c>
    </row>
    <row r="102" spans="1:8" ht="33.75">
      <c r="A102" s="118" t="s">
        <v>1664</v>
      </c>
      <c r="B102" s="66">
        <v>86938</v>
      </c>
      <c r="C102" s="72" t="s">
        <v>47</v>
      </c>
      <c r="D102" s="67" t="s">
        <v>1542</v>
      </c>
      <c r="E102" s="119" t="s">
        <v>13</v>
      </c>
      <c r="F102" s="68">
        <v>51</v>
      </c>
      <c r="G102" s="121">
        <f>'[2]Orçamento Sintético'!I340</f>
        <v>226.44</v>
      </c>
      <c r="H102" s="68">
        <f t="shared" si="2"/>
        <v>11548.44</v>
      </c>
    </row>
    <row r="103" spans="1:8" s="272" customFormat="1">
      <c r="A103" s="270" t="s">
        <v>411</v>
      </c>
      <c r="B103" s="416" t="s">
        <v>34</v>
      </c>
      <c r="C103" s="417"/>
      <c r="D103" s="417"/>
      <c r="E103" s="417"/>
      <c r="F103" s="417"/>
      <c r="G103" s="418"/>
      <c r="H103" s="271">
        <f>H3+H26+H84</f>
        <v>129926.79000000001</v>
      </c>
    </row>
  </sheetData>
  <autoFilter ref="A2:H103"/>
  <customSheetViews>
    <customSheetView guid="{1D8CB36E-9B6A-4B9B-B1E2-DCA77B5E31B1}" scale="85" showPageBreaks="1" outlineSymbols="0" printArea="1" showAutoFilter="1" view="pageBreakPreview" topLeftCell="B1">
      <selection activeCell="F107" sqref="F107"/>
      <pageMargins left="0.51181102362204722" right="0.51181102362204722" top="0.98425196850393704" bottom="0.98425196850393704" header="0.51181102362204722" footer="0.51181102362204722"/>
      <pageSetup paperSize="8" scale="95" orientation="portrait" r:id="rId1"/>
      <autoFilter ref="A2:H103"/>
    </customSheetView>
    <customSheetView guid="{17A4E753-33F2-4577-AD00-66EE1CD06ED8}" scale="85" showPageBreaks="1" outlineSymbols="0" printArea="1" showAutoFilter="1" view="pageBreakPreview" topLeftCell="B1">
      <selection activeCell="F107" sqref="F107"/>
      <pageMargins left="0.51181102362204722" right="0.51181102362204722" top="0.98425196850393704" bottom="0.98425196850393704" header="0.51181102362204722" footer="0.51181102362204722"/>
      <pageSetup paperSize="8" scale="95" orientation="portrait" r:id="rId2"/>
      <autoFilter ref="A2:H103"/>
    </customSheetView>
    <customSheetView guid="{9C8224A7-552D-41D4-9DDD-307712C35EF4}" scale="85" showPageBreaks="1" outlineSymbols="0" printArea="1" showAutoFilter="1" view="pageBreakPreview" topLeftCell="B1">
      <selection activeCell="F107" sqref="F107"/>
      <pageMargins left="0.51181102362204722" right="0.51181102362204722" top="0.98425196850393704" bottom="0.98425196850393704" header="0.51181102362204722" footer="0.51181102362204722"/>
      <pageSetup paperSize="8" scale="95" orientation="portrait" r:id="rId3"/>
      <autoFilter ref="A2:H103"/>
    </customSheetView>
  </customSheetViews>
  <mergeCells count="2">
    <mergeCell ref="B103:G103"/>
    <mergeCell ref="A1:H1"/>
  </mergeCells>
  <pageMargins left="0.51181102362204722" right="0.51181102362204722" top="0.98425196850393704" bottom="0.98425196850393704" header="0.51181102362204722" footer="0.51181102362204722"/>
  <pageSetup paperSize="8" scale="95"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OutlineSymbols="0" showWhiteSpace="0" view="pageBreakPreview" topLeftCell="A25" zoomScale="85" zoomScaleNormal="85" zoomScaleSheetLayoutView="85" workbookViewId="0">
      <selection activeCell="G14" sqref="G14"/>
    </sheetView>
  </sheetViews>
  <sheetFormatPr defaultRowHeight="11.25"/>
  <cols>
    <col min="1" max="1" width="11.42578125" style="94" bestFit="1" customWidth="1"/>
    <col min="2" max="2" width="9.140625" style="123" bestFit="1" customWidth="1"/>
    <col min="3" max="3" width="11" style="123" bestFit="1" customWidth="1"/>
    <col min="4" max="4" width="68.5703125" style="123" bestFit="1" customWidth="1"/>
    <col min="5" max="5" width="14.140625" style="94" bestFit="1" customWidth="1"/>
    <col min="6" max="6" width="11.42578125" style="123" bestFit="1" customWidth="1"/>
    <col min="7" max="7" width="11.42578125" style="129" bestFit="1" customWidth="1"/>
    <col min="8" max="8" width="11.42578125" style="123" bestFit="1" customWidth="1"/>
    <col min="9" max="16384" width="9.140625" style="123"/>
  </cols>
  <sheetData>
    <row r="1" spans="1:8" ht="14.25">
      <c r="A1" s="424" t="s">
        <v>827</v>
      </c>
      <c r="B1" s="425"/>
      <c r="C1" s="425"/>
      <c r="D1" s="425"/>
      <c r="E1" s="425"/>
      <c r="F1" s="425"/>
      <c r="G1" s="425"/>
      <c r="H1" s="426"/>
    </row>
    <row r="2" spans="1:8" s="94" customFormat="1" ht="26.25" customHeight="1">
      <c r="A2" s="108" t="s">
        <v>267</v>
      </c>
      <c r="B2" s="108" t="s">
        <v>817</v>
      </c>
      <c r="C2" s="108" t="s">
        <v>1321</v>
      </c>
      <c r="D2" s="108" t="s">
        <v>2</v>
      </c>
      <c r="E2" s="108" t="s">
        <v>16</v>
      </c>
      <c r="F2" s="108" t="s">
        <v>4</v>
      </c>
      <c r="G2" s="93" t="s">
        <v>268</v>
      </c>
      <c r="H2" s="109" t="s">
        <v>269</v>
      </c>
    </row>
    <row r="3" spans="1:8" s="126" customFormat="1">
      <c r="A3" s="317" t="s">
        <v>1665</v>
      </c>
      <c r="B3" s="95"/>
      <c r="C3" s="124"/>
      <c r="D3" s="124" t="s">
        <v>568</v>
      </c>
      <c r="E3" s="104"/>
      <c r="F3" s="125"/>
      <c r="G3" s="107"/>
      <c r="H3" s="125">
        <f>SUM(H4)</f>
        <v>7013.85</v>
      </c>
    </row>
    <row r="4" spans="1:8">
      <c r="A4" s="98" t="s">
        <v>1666</v>
      </c>
      <c r="B4" s="98" t="s">
        <v>569</v>
      </c>
      <c r="C4" s="127" t="s">
        <v>736</v>
      </c>
      <c r="D4" s="127" t="s">
        <v>570</v>
      </c>
      <c r="E4" s="105" t="s">
        <v>13</v>
      </c>
      <c r="F4" s="128">
        <v>23</v>
      </c>
      <c r="G4" s="106">
        <f>'[2]Orçamento Sintético'!I265</f>
        <v>304.95</v>
      </c>
      <c r="H4" s="128">
        <f>ROUND(G4*F4,2)</f>
        <v>7013.85</v>
      </c>
    </row>
    <row r="5" spans="1:8" s="126" customFormat="1">
      <c r="A5" s="95" t="s">
        <v>1668</v>
      </c>
      <c r="B5" s="95"/>
      <c r="C5" s="124"/>
      <c r="D5" s="124" t="s">
        <v>571</v>
      </c>
      <c r="E5" s="104"/>
      <c r="F5" s="125"/>
      <c r="G5" s="107"/>
      <c r="H5" s="125">
        <f>SUM(H6:H12)</f>
        <v>2406.83</v>
      </c>
    </row>
    <row r="6" spans="1:8" ht="22.5">
      <c r="A6" s="98" t="s">
        <v>1667</v>
      </c>
      <c r="B6" s="98" t="s">
        <v>572</v>
      </c>
      <c r="C6" s="127" t="s">
        <v>736</v>
      </c>
      <c r="D6" s="127" t="s">
        <v>573</v>
      </c>
      <c r="E6" s="105" t="s">
        <v>13</v>
      </c>
      <c r="F6" s="128">
        <v>5</v>
      </c>
      <c r="G6" s="106">
        <f>'[2]Orçamento Sintético'!I267</f>
        <v>47.24</v>
      </c>
      <c r="H6" s="128">
        <f>ROUND(G6*F6,2)</f>
        <v>236.2</v>
      </c>
    </row>
    <row r="7" spans="1:8" ht="22.5">
      <c r="A7" s="98" t="s">
        <v>1669</v>
      </c>
      <c r="B7" s="98" t="s">
        <v>574</v>
      </c>
      <c r="C7" s="127" t="s">
        <v>47</v>
      </c>
      <c r="D7" s="127" t="s">
        <v>575</v>
      </c>
      <c r="E7" s="105" t="s">
        <v>13</v>
      </c>
      <c r="F7" s="128">
        <v>14</v>
      </c>
      <c r="G7" s="106">
        <f>'[2]Orçamento Sintético'!I268</f>
        <v>18.63</v>
      </c>
      <c r="H7" s="128">
        <f t="shared" ref="H7:H50" si="0">ROUND(G7*F7,2)</f>
        <v>260.82</v>
      </c>
    </row>
    <row r="8" spans="1:8" ht="22.5">
      <c r="A8" s="98" t="s">
        <v>1670</v>
      </c>
      <c r="B8" s="98" t="s">
        <v>576</v>
      </c>
      <c r="C8" s="127" t="s">
        <v>736</v>
      </c>
      <c r="D8" s="127" t="s">
        <v>577</v>
      </c>
      <c r="E8" s="105" t="s">
        <v>13</v>
      </c>
      <c r="F8" s="128">
        <v>36</v>
      </c>
      <c r="G8" s="106">
        <f>'[2]Orçamento Sintético'!I269</f>
        <v>9.64</v>
      </c>
      <c r="H8" s="128">
        <f t="shared" si="0"/>
        <v>347.04</v>
      </c>
    </row>
    <row r="9" spans="1:8" ht="22.5">
      <c r="A9" s="98" t="s">
        <v>1671</v>
      </c>
      <c r="B9" s="98" t="s">
        <v>578</v>
      </c>
      <c r="C9" s="127" t="s">
        <v>47</v>
      </c>
      <c r="D9" s="127" t="s">
        <v>579</v>
      </c>
      <c r="E9" s="105" t="s">
        <v>13</v>
      </c>
      <c r="F9" s="128">
        <v>24</v>
      </c>
      <c r="G9" s="106">
        <f>'[2]Orçamento Sintético'!I270</f>
        <v>7.06</v>
      </c>
      <c r="H9" s="128">
        <f t="shared" si="0"/>
        <v>169.44</v>
      </c>
    </row>
    <row r="10" spans="1:8">
      <c r="A10" s="98" t="s">
        <v>1672</v>
      </c>
      <c r="B10" s="98" t="s">
        <v>580</v>
      </c>
      <c r="C10" s="127" t="s">
        <v>736</v>
      </c>
      <c r="D10" s="127" t="s">
        <v>581</v>
      </c>
      <c r="E10" s="105" t="s">
        <v>13</v>
      </c>
      <c r="F10" s="128">
        <v>72</v>
      </c>
      <c r="G10" s="106">
        <f>'[2]Orçamento Sintético'!I271</f>
        <v>12.8</v>
      </c>
      <c r="H10" s="128">
        <f t="shared" si="0"/>
        <v>921.6</v>
      </c>
    </row>
    <row r="11" spans="1:8">
      <c r="A11" s="98" t="s">
        <v>1673</v>
      </c>
      <c r="B11" s="98" t="s">
        <v>582</v>
      </c>
      <c r="C11" s="127" t="s">
        <v>736</v>
      </c>
      <c r="D11" s="127" t="s">
        <v>583</v>
      </c>
      <c r="E11" s="105" t="s">
        <v>13</v>
      </c>
      <c r="F11" s="128">
        <v>27</v>
      </c>
      <c r="G11" s="106">
        <f>'[2]Orçamento Sintético'!I272</f>
        <v>14.99</v>
      </c>
      <c r="H11" s="128">
        <f t="shared" si="0"/>
        <v>404.73</v>
      </c>
    </row>
    <row r="12" spans="1:8">
      <c r="A12" s="98" t="s">
        <v>1674</v>
      </c>
      <c r="B12" s="98" t="s">
        <v>584</v>
      </c>
      <c r="C12" s="127" t="s">
        <v>736</v>
      </c>
      <c r="D12" s="127" t="s">
        <v>585</v>
      </c>
      <c r="E12" s="105" t="s">
        <v>13</v>
      </c>
      <c r="F12" s="128">
        <v>5</v>
      </c>
      <c r="G12" s="106">
        <f>'[2]Orçamento Sintético'!I273</f>
        <v>13.4</v>
      </c>
      <c r="H12" s="128">
        <f t="shared" si="0"/>
        <v>67</v>
      </c>
    </row>
    <row r="13" spans="1:8" s="126" customFormat="1">
      <c r="A13" s="95" t="s">
        <v>1675</v>
      </c>
      <c r="B13" s="95"/>
      <c r="C13" s="124"/>
      <c r="D13" s="124" t="s">
        <v>586</v>
      </c>
      <c r="E13" s="104"/>
      <c r="F13" s="125"/>
      <c r="G13" s="107"/>
      <c r="H13" s="125">
        <f>SUM(H14:H50)</f>
        <v>32565.670000000002</v>
      </c>
    </row>
    <row r="14" spans="1:8" ht="22.5">
      <c r="A14" s="98" t="s">
        <v>1676</v>
      </c>
      <c r="B14" s="98" t="s">
        <v>587</v>
      </c>
      <c r="C14" s="127" t="s">
        <v>47</v>
      </c>
      <c r="D14" s="127" t="s">
        <v>588</v>
      </c>
      <c r="E14" s="105" t="s">
        <v>13</v>
      </c>
      <c r="F14" s="128">
        <v>57</v>
      </c>
      <c r="G14" s="106">
        <f>'[2]Orçamento Sintético'!I275</f>
        <v>23.73</v>
      </c>
      <c r="H14" s="128">
        <f t="shared" si="0"/>
        <v>1352.61</v>
      </c>
    </row>
    <row r="15" spans="1:8" ht="22.5">
      <c r="A15" s="98" t="s">
        <v>1677</v>
      </c>
      <c r="B15" s="98" t="s">
        <v>589</v>
      </c>
      <c r="C15" s="127" t="s">
        <v>47</v>
      </c>
      <c r="D15" s="127" t="s">
        <v>590</v>
      </c>
      <c r="E15" s="105" t="s">
        <v>13</v>
      </c>
      <c r="F15" s="128">
        <v>91</v>
      </c>
      <c r="G15" s="106">
        <f>'[2]Orçamento Sintético'!I276</f>
        <v>6.65</v>
      </c>
      <c r="H15" s="128">
        <f t="shared" si="0"/>
        <v>605.15</v>
      </c>
    </row>
    <row r="16" spans="1:8" ht="22.5">
      <c r="A16" s="98" t="s">
        <v>1678</v>
      </c>
      <c r="B16" s="98" t="s">
        <v>591</v>
      </c>
      <c r="C16" s="127" t="s">
        <v>47</v>
      </c>
      <c r="D16" s="127" t="s">
        <v>592</v>
      </c>
      <c r="E16" s="105" t="s">
        <v>13</v>
      </c>
      <c r="F16" s="128">
        <v>149</v>
      </c>
      <c r="G16" s="106">
        <f>'[2]Orçamento Sintético'!I277</f>
        <v>15.02</v>
      </c>
      <c r="H16" s="128">
        <f t="shared" si="0"/>
        <v>2237.98</v>
      </c>
    </row>
    <row r="17" spans="1:8" ht="22.5">
      <c r="A17" s="98" t="s">
        <v>1679</v>
      </c>
      <c r="B17" s="98" t="s">
        <v>593</v>
      </c>
      <c r="C17" s="127" t="s">
        <v>47</v>
      </c>
      <c r="D17" s="127" t="s">
        <v>594</v>
      </c>
      <c r="E17" s="105" t="s">
        <v>13</v>
      </c>
      <c r="F17" s="128">
        <v>78</v>
      </c>
      <c r="G17" s="106">
        <f>'[2]Orçamento Sintético'!I278</f>
        <v>5.48</v>
      </c>
      <c r="H17" s="128">
        <f t="shared" si="0"/>
        <v>427.44</v>
      </c>
    </row>
    <row r="18" spans="1:8" ht="22.5">
      <c r="A18" s="98" t="s">
        <v>1680</v>
      </c>
      <c r="B18" s="98" t="s">
        <v>595</v>
      </c>
      <c r="C18" s="127" t="s">
        <v>47</v>
      </c>
      <c r="D18" s="127" t="s">
        <v>596</v>
      </c>
      <c r="E18" s="105" t="s">
        <v>13</v>
      </c>
      <c r="F18" s="128">
        <v>15</v>
      </c>
      <c r="G18" s="106">
        <f>'[2]Orçamento Sintético'!I279</f>
        <v>17.510000000000002</v>
      </c>
      <c r="H18" s="128">
        <f t="shared" si="0"/>
        <v>262.64999999999998</v>
      </c>
    </row>
    <row r="19" spans="1:8" ht="22.5">
      <c r="A19" s="98" t="s">
        <v>1681</v>
      </c>
      <c r="B19" s="98" t="s">
        <v>597</v>
      </c>
      <c r="C19" s="127" t="s">
        <v>47</v>
      </c>
      <c r="D19" s="127" t="s">
        <v>598</v>
      </c>
      <c r="E19" s="105" t="s">
        <v>13</v>
      </c>
      <c r="F19" s="128">
        <v>108</v>
      </c>
      <c r="G19" s="106">
        <f>'[2]Orçamento Sintético'!I280</f>
        <v>4.49</v>
      </c>
      <c r="H19" s="128">
        <f t="shared" si="0"/>
        <v>484.92</v>
      </c>
    </row>
    <row r="20" spans="1:8" ht="22.5">
      <c r="A20" s="98" t="s">
        <v>1682</v>
      </c>
      <c r="B20" s="98" t="s">
        <v>599</v>
      </c>
      <c r="C20" s="127" t="s">
        <v>47</v>
      </c>
      <c r="D20" s="127" t="s">
        <v>600</v>
      </c>
      <c r="E20" s="105" t="s">
        <v>13</v>
      </c>
      <c r="F20" s="128">
        <v>7</v>
      </c>
      <c r="G20" s="106">
        <f>'[2]Orçamento Sintético'!I281</f>
        <v>4.78</v>
      </c>
      <c r="H20" s="128">
        <f t="shared" si="0"/>
        <v>33.46</v>
      </c>
    </row>
    <row r="21" spans="1:8" ht="22.5">
      <c r="A21" s="98" t="s">
        <v>1683</v>
      </c>
      <c r="B21" s="98" t="s">
        <v>601</v>
      </c>
      <c r="C21" s="127" t="s">
        <v>47</v>
      </c>
      <c r="D21" s="127" t="s">
        <v>602</v>
      </c>
      <c r="E21" s="105" t="s">
        <v>13</v>
      </c>
      <c r="F21" s="128">
        <v>12</v>
      </c>
      <c r="G21" s="106">
        <f>'[2]Orçamento Sintético'!I282</f>
        <v>8.9600000000000009</v>
      </c>
      <c r="H21" s="128">
        <f t="shared" si="0"/>
        <v>107.52</v>
      </c>
    </row>
    <row r="22" spans="1:8" ht="22.5">
      <c r="A22" s="98" t="s">
        <v>1684</v>
      </c>
      <c r="B22" s="98" t="s">
        <v>603</v>
      </c>
      <c r="C22" s="127" t="s">
        <v>47</v>
      </c>
      <c r="D22" s="127" t="s">
        <v>604</v>
      </c>
      <c r="E22" s="105" t="s">
        <v>13</v>
      </c>
      <c r="F22" s="128">
        <v>128</v>
      </c>
      <c r="G22" s="106">
        <f>'[2]Orçamento Sintético'!I283</f>
        <v>6.57</v>
      </c>
      <c r="H22" s="128">
        <f t="shared" si="0"/>
        <v>840.96</v>
      </c>
    </row>
    <row r="23" spans="1:8" ht="22.5">
      <c r="A23" s="98" t="s">
        <v>1685</v>
      </c>
      <c r="B23" s="98" t="s">
        <v>605</v>
      </c>
      <c r="C23" s="127" t="s">
        <v>47</v>
      </c>
      <c r="D23" s="127" t="s">
        <v>606</v>
      </c>
      <c r="E23" s="105" t="s">
        <v>13</v>
      </c>
      <c r="F23" s="128">
        <v>1</v>
      </c>
      <c r="G23" s="106">
        <f>'[2]Orçamento Sintético'!I284</f>
        <v>11.26</v>
      </c>
      <c r="H23" s="128">
        <f t="shared" si="0"/>
        <v>11.26</v>
      </c>
    </row>
    <row r="24" spans="1:8">
      <c r="A24" s="98" t="s">
        <v>1686</v>
      </c>
      <c r="B24" s="98" t="s">
        <v>607</v>
      </c>
      <c r="C24" s="127" t="s">
        <v>736</v>
      </c>
      <c r="D24" s="127" t="s">
        <v>608</v>
      </c>
      <c r="E24" s="105" t="s">
        <v>13</v>
      </c>
      <c r="F24" s="128">
        <v>92</v>
      </c>
      <c r="G24" s="106">
        <f>'[2]Orçamento Sintético'!I285</f>
        <v>6.47</v>
      </c>
      <c r="H24" s="128">
        <f t="shared" si="0"/>
        <v>595.24</v>
      </c>
    </row>
    <row r="25" spans="1:8" ht="22.5">
      <c r="A25" s="98" t="s">
        <v>1687</v>
      </c>
      <c r="B25" s="98" t="s">
        <v>609</v>
      </c>
      <c r="C25" s="127" t="s">
        <v>47</v>
      </c>
      <c r="D25" s="127" t="s">
        <v>610</v>
      </c>
      <c r="E25" s="105" t="s">
        <v>13</v>
      </c>
      <c r="F25" s="128">
        <v>7</v>
      </c>
      <c r="G25" s="106">
        <f>'[2]Orçamento Sintético'!I286</f>
        <v>8.23</v>
      </c>
      <c r="H25" s="128">
        <f t="shared" si="0"/>
        <v>57.61</v>
      </c>
    </row>
    <row r="26" spans="1:8" ht="22.5">
      <c r="A26" s="98" t="s">
        <v>1688</v>
      </c>
      <c r="B26" s="98" t="s">
        <v>611</v>
      </c>
      <c r="C26" s="127" t="s">
        <v>47</v>
      </c>
      <c r="D26" s="127" t="s">
        <v>612</v>
      </c>
      <c r="E26" s="105" t="s">
        <v>13</v>
      </c>
      <c r="F26" s="128">
        <v>14</v>
      </c>
      <c r="G26" s="106">
        <f>'[2]Orçamento Sintético'!I287</f>
        <v>80.75</v>
      </c>
      <c r="H26" s="128">
        <f t="shared" si="0"/>
        <v>1130.5</v>
      </c>
    </row>
    <row r="27" spans="1:8" ht="22.5">
      <c r="A27" s="98" t="s">
        <v>1689</v>
      </c>
      <c r="B27" s="98" t="s">
        <v>613</v>
      </c>
      <c r="C27" s="127" t="s">
        <v>47</v>
      </c>
      <c r="D27" s="127" t="s">
        <v>614</v>
      </c>
      <c r="E27" s="105" t="s">
        <v>13</v>
      </c>
      <c r="F27" s="128">
        <v>75</v>
      </c>
      <c r="G27" s="106">
        <f>'[2]Orçamento Sintético'!I288</f>
        <v>28.57</v>
      </c>
      <c r="H27" s="128">
        <f t="shared" si="0"/>
        <v>2142.75</v>
      </c>
    </row>
    <row r="28" spans="1:8" ht="22.5">
      <c r="A28" s="98" t="s">
        <v>1690</v>
      </c>
      <c r="B28" s="98" t="s">
        <v>615</v>
      </c>
      <c r="C28" s="127" t="s">
        <v>47</v>
      </c>
      <c r="D28" s="127" t="s">
        <v>616</v>
      </c>
      <c r="E28" s="105" t="s">
        <v>13</v>
      </c>
      <c r="F28" s="128">
        <v>8</v>
      </c>
      <c r="G28" s="106">
        <f>'[2]Orçamento Sintético'!I289</f>
        <v>12.7</v>
      </c>
      <c r="H28" s="128">
        <f t="shared" si="0"/>
        <v>101.6</v>
      </c>
    </row>
    <row r="29" spans="1:8" ht="22.5">
      <c r="A29" s="98" t="s">
        <v>1691</v>
      </c>
      <c r="B29" s="98" t="s">
        <v>617</v>
      </c>
      <c r="C29" s="127" t="s">
        <v>736</v>
      </c>
      <c r="D29" s="127" t="s">
        <v>618</v>
      </c>
      <c r="E29" s="105" t="s">
        <v>13</v>
      </c>
      <c r="F29" s="128">
        <v>20</v>
      </c>
      <c r="G29" s="106">
        <f>'[2]Orçamento Sintético'!I290</f>
        <v>24.22</v>
      </c>
      <c r="H29" s="128">
        <f t="shared" si="0"/>
        <v>484.4</v>
      </c>
    </row>
    <row r="30" spans="1:8" ht="22.5">
      <c r="A30" s="98" t="s">
        <v>1692</v>
      </c>
      <c r="B30" s="98" t="s">
        <v>619</v>
      </c>
      <c r="C30" s="127" t="s">
        <v>47</v>
      </c>
      <c r="D30" s="127" t="s">
        <v>620</v>
      </c>
      <c r="E30" s="105" t="s">
        <v>13</v>
      </c>
      <c r="F30" s="128">
        <v>6</v>
      </c>
      <c r="G30" s="106">
        <f>'[2]Orçamento Sintético'!I291</f>
        <v>16.899999999999999</v>
      </c>
      <c r="H30" s="128">
        <f t="shared" si="0"/>
        <v>101.4</v>
      </c>
    </row>
    <row r="31" spans="1:8" ht="22.5">
      <c r="A31" s="98" t="s">
        <v>1693</v>
      </c>
      <c r="B31" s="98" t="s">
        <v>621</v>
      </c>
      <c r="C31" s="127" t="s">
        <v>736</v>
      </c>
      <c r="D31" s="127" t="s">
        <v>622</v>
      </c>
      <c r="E31" s="105" t="s">
        <v>13</v>
      </c>
      <c r="F31" s="128">
        <v>27</v>
      </c>
      <c r="G31" s="106">
        <f>'[2]Orçamento Sintético'!I292</f>
        <v>12.19</v>
      </c>
      <c r="H31" s="128">
        <f t="shared" si="0"/>
        <v>329.13</v>
      </c>
    </row>
    <row r="32" spans="1:8" ht="22.5">
      <c r="A32" s="98" t="s">
        <v>1694</v>
      </c>
      <c r="B32" s="98" t="s">
        <v>623</v>
      </c>
      <c r="C32" s="127" t="s">
        <v>47</v>
      </c>
      <c r="D32" s="127" t="s">
        <v>624</v>
      </c>
      <c r="E32" s="105" t="s">
        <v>21</v>
      </c>
      <c r="F32" s="128">
        <v>278.83999999999997</v>
      </c>
      <c r="G32" s="106">
        <f>'[2]Orçamento Sintético'!I293</f>
        <v>34.700000000000003</v>
      </c>
      <c r="H32" s="128">
        <f t="shared" si="0"/>
        <v>9675.75</v>
      </c>
    </row>
    <row r="33" spans="1:8" ht="22.5">
      <c r="A33" s="98" t="s">
        <v>1695</v>
      </c>
      <c r="B33" s="98" t="s">
        <v>625</v>
      </c>
      <c r="C33" s="127" t="s">
        <v>47</v>
      </c>
      <c r="D33" s="127" t="s">
        <v>626</v>
      </c>
      <c r="E33" s="105" t="s">
        <v>21</v>
      </c>
      <c r="F33" s="128">
        <v>184.53</v>
      </c>
      <c r="G33" s="106">
        <f>'[2]Orçamento Sintético'!I294</f>
        <v>12.48</v>
      </c>
      <c r="H33" s="128">
        <f t="shared" si="0"/>
        <v>2302.9299999999998</v>
      </c>
    </row>
    <row r="34" spans="1:8" ht="22.5">
      <c r="A34" s="98" t="s">
        <v>1696</v>
      </c>
      <c r="B34" s="98" t="s">
        <v>627</v>
      </c>
      <c r="C34" s="127" t="s">
        <v>47</v>
      </c>
      <c r="D34" s="127" t="s">
        <v>628</v>
      </c>
      <c r="E34" s="105" t="s">
        <v>21</v>
      </c>
      <c r="F34" s="128">
        <v>185.3</v>
      </c>
      <c r="G34" s="106">
        <f>'[2]Orçamento Sintético'!I295</f>
        <v>18.48</v>
      </c>
      <c r="H34" s="128">
        <f t="shared" si="0"/>
        <v>3424.34</v>
      </c>
    </row>
    <row r="35" spans="1:8" ht="22.5">
      <c r="A35" s="98" t="s">
        <v>1697</v>
      </c>
      <c r="B35" s="98" t="s">
        <v>629</v>
      </c>
      <c r="C35" s="127" t="s">
        <v>47</v>
      </c>
      <c r="D35" s="127" t="s">
        <v>630</v>
      </c>
      <c r="E35" s="105" t="s">
        <v>13</v>
      </c>
      <c r="F35" s="128">
        <v>24</v>
      </c>
      <c r="G35" s="106">
        <f>'[2]Orçamento Sintético'!I296</f>
        <v>6.98</v>
      </c>
      <c r="H35" s="128">
        <f t="shared" si="0"/>
        <v>167.52</v>
      </c>
    </row>
    <row r="36" spans="1:8" ht="22.5">
      <c r="A36" s="98" t="s">
        <v>1698</v>
      </c>
      <c r="B36" s="98" t="s">
        <v>631</v>
      </c>
      <c r="C36" s="127" t="s">
        <v>47</v>
      </c>
      <c r="D36" s="127" t="s">
        <v>632</v>
      </c>
      <c r="E36" s="105" t="s">
        <v>21</v>
      </c>
      <c r="F36" s="128">
        <v>198.94</v>
      </c>
      <c r="G36" s="106">
        <f>'[2]Orçamento Sintético'!I297</f>
        <v>12.85</v>
      </c>
      <c r="H36" s="128">
        <f t="shared" si="0"/>
        <v>2556.38</v>
      </c>
    </row>
    <row r="37" spans="1:8">
      <c r="A37" s="98" t="s">
        <v>1699</v>
      </c>
      <c r="B37" s="98" t="s">
        <v>633</v>
      </c>
      <c r="C37" s="127" t="s">
        <v>736</v>
      </c>
      <c r="D37" s="127" t="s">
        <v>634</v>
      </c>
      <c r="E37" s="105" t="s">
        <v>13</v>
      </c>
      <c r="F37" s="128">
        <v>5</v>
      </c>
      <c r="G37" s="106">
        <f>'[2]Orçamento Sintético'!I298</f>
        <v>14.43</v>
      </c>
      <c r="H37" s="128">
        <f t="shared" si="0"/>
        <v>72.150000000000006</v>
      </c>
    </row>
    <row r="38" spans="1:8">
      <c r="A38" s="98" t="s">
        <v>1700</v>
      </c>
      <c r="B38" s="98" t="s">
        <v>635</v>
      </c>
      <c r="C38" s="127" t="s">
        <v>736</v>
      </c>
      <c r="D38" s="127" t="s">
        <v>636</v>
      </c>
      <c r="E38" s="105" t="s">
        <v>13</v>
      </c>
      <c r="F38" s="128">
        <v>5</v>
      </c>
      <c r="G38" s="106">
        <f>'[2]Orçamento Sintético'!I299</f>
        <v>14.43</v>
      </c>
      <c r="H38" s="128">
        <f t="shared" si="0"/>
        <v>72.150000000000006</v>
      </c>
    </row>
    <row r="39" spans="1:8">
      <c r="A39" s="98" t="s">
        <v>1701</v>
      </c>
      <c r="B39" s="98" t="s">
        <v>637</v>
      </c>
      <c r="C39" s="127" t="s">
        <v>736</v>
      </c>
      <c r="D39" s="127" t="s">
        <v>638</v>
      </c>
      <c r="E39" s="105" t="s">
        <v>13</v>
      </c>
      <c r="F39" s="128">
        <v>49</v>
      </c>
      <c r="G39" s="106">
        <f>'[2]Orçamento Sintético'!I300</f>
        <v>5.27</v>
      </c>
      <c r="H39" s="128">
        <f t="shared" si="0"/>
        <v>258.23</v>
      </c>
    </row>
    <row r="40" spans="1:8" ht="22.5">
      <c r="A40" s="98" t="s">
        <v>1702</v>
      </c>
      <c r="B40" s="98" t="s">
        <v>639</v>
      </c>
      <c r="C40" s="127" t="s">
        <v>47</v>
      </c>
      <c r="D40" s="127" t="s">
        <v>640</v>
      </c>
      <c r="E40" s="105" t="s">
        <v>13</v>
      </c>
      <c r="F40" s="128">
        <v>50</v>
      </c>
      <c r="G40" s="106">
        <f>'[2]Orçamento Sintético'!I301</f>
        <v>8.7799999999999994</v>
      </c>
      <c r="H40" s="128">
        <f t="shared" si="0"/>
        <v>439</v>
      </c>
    </row>
    <row r="41" spans="1:8" ht="22.5">
      <c r="A41" s="98" t="s">
        <v>1703</v>
      </c>
      <c r="B41" s="98" t="s">
        <v>641</v>
      </c>
      <c r="C41" s="127" t="s">
        <v>47</v>
      </c>
      <c r="D41" s="127" t="s">
        <v>642</v>
      </c>
      <c r="E41" s="105" t="s">
        <v>13</v>
      </c>
      <c r="F41" s="128">
        <v>1</v>
      </c>
      <c r="G41" s="106">
        <f>'[2]Orçamento Sintético'!I302</f>
        <v>15.83</v>
      </c>
      <c r="H41" s="128">
        <f t="shared" si="0"/>
        <v>15.83</v>
      </c>
    </row>
    <row r="42" spans="1:8">
      <c r="A42" s="98" t="s">
        <v>1704</v>
      </c>
      <c r="B42" s="98" t="s">
        <v>643</v>
      </c>
      <c r="C42" s="127" t="s">
        <v>736</v>
      </c>
      <c r="D42" s="127" t="s">
        <v>644</v>
      </c>
      <c r="E42" s="105" t="s">
        <v>13</v>
      </c>
      <c r="F42" s="128">
        <v>1</v>
      </c>
      <c r="G42" s="106">
        <f>'[2]Orçamento Sintético'!I303</f>
        <v>12.28</v>
      </c>
      <c r="H42" s="128">
        <f t="shared" si="0"/>
        <v>12.28</v>
      </c>
    </row>
    <row r="43" spans="1:8">
      <c r="A43" s="98" t="s">
        <v>1705</v>
      </c>
      <c r="B43" s="98" t="s">
        <v>645</v>
      </c>
      <c r="C43" s="127" t="s">
        <v>47</v>
      </c>
      <c r="D43" s="127" t="s">
        <v>646</v>
      </c>
      <c r="E43" s="105" t="s">
        <v>13</v>
      </c>
      <c r="F43" s="128">
        <v>4</v>
      </c>
      <c r="G43" s="106">
        <f>'[2]Orçamento Sintético'!I304</f>
        <v>9.67</v>
      </c>
      <c r="H43" s="128">
        <f t="shared" si="0"/>
        <v>38.68</v>
      </c>
    </row>
    <row r="44" spans="1:8">
      <c r="A44" s="98" t="s">
        <v>1706</v>
      </c>
      <c r="B44" s="98" t="s">
        <v>647</v>
      </c>
      <c r="C44" s="127" t="s">
        <v>47</v>
      </c>
      <c r="D44" s="127" t="s">
        <v>648</v>
      </c>
      <c r="E44" s="105" t="s">
        <v>13</v>
      </c>
      <c r="F44" s="128">
        <v>83</v>
      </c>
      <c r="G44" s="106">
        <f>'[2]Orçamento Sintético'!I305</f>
        <v>5.65</v>
      </c>
      <c r="H44" s="128">
        <f t="shared" si="0"/>
        <v>468.95</v>
      </c>
    </row>
    <row r="45" spans="1:8">
      <c r="A45" s="98" t="s">
        <v>1707</v>
      </c>
      <c r="B45" s="98" t="s">
        <v>649</v>
      </c>
      <c r="C45" s="127" t="s">
        <v>47</v>
      </c>
      <c r="D45" s="127" t="s">
        <v>650</v>
      </c>
      <c r="E45" s="105" t="s">
        <v>13</v>
      </c>
      <c r="F45" s="128">
        <v>44</v>
      </c>
      <c r="G45" s="106">
        <f>'[2]Orçamento Sintético'!I306</f>
        <v>26.42</v>
      </c>
      <c r="H45" s="128">
        <f t="shared" si="0"/>
        <v>1162.48</v>
      </c>
    </row>
    <row r="46" spans="1:8" ht="22.5">
      <c r="A46" s="98" t="s">
        <v>1708</v>
      </c>
      <c r="B46" s="98" t="s">
        <v>651</v>
      </c>
      <c r="C46" s="127" t="s">
        <v>47</v>
      </c>
      <c r="D46" s="127" t="s">
        <v>652</v>
      </c>
      <c r="E46" s="105" t="s">
        <v>13</v>
      </c>
      <c r="F46" s="128">
        <v>6</v>
      </c>
      <c r="G46" s="106">
        <f>'[2]Orçamento Sintético'!I307</f>
        <v>7.69</v>
      </c>
      <c r="H46" s="128">
        <f t="shared" si="0"/>
        <v>46.14</v>
      </c>
    </row>
    <row r="47" spans="1:8">
      <c r="A47" s="98" t="s">
        <v>1709</v>
      </c>
      <c r="B47" s="98" t="s">
        <v>653</v>
      </c>
      <c r="C47" s="127" t="s">
        <v>736</v>
      </c>
      <c r="D47" s="127" t="s">
        <v>654</v>
      </c>
      <c r="E47" s="105" t="s">
        <v>13</v>
      </c>
      <c r="F47" s="128">
        <v>32</v>
      </c>
      <c r="G47" s="106">
        <f>'[2]Orçamento Sintético'!I308</f>
        <v>7.29</v>
      </c>
      <c r="H47" s="128">
        <f t="shared" si="0"/>
        <v>233.28</v>
      </c>
    </row>
    <row r="48" spans="1:8">
      <c r="A48" s="98" t="s">
        <v>1710</v>
      </c>
      <c r="B48" s="98" t="s">
        <v>655</v>
      </c>
      <c r="C48" s="127" t="s">
        <v>736</v>
      </c>
      <c r="D48" s="127" t="s">
        <v>656</v>
      </c>
      <c r="E48" s="105" t="s">
        <v>13</v>
      </c>
      <c r="F48" s="128">
        <v>4</v>
      </c>
      <c r="G48" s="106">
        <f>'[2]Orçamento Sintético'!I309</f>
        <v>7.04</v>
      </c>
      <c r="H48" s="128">
        <f t="shared" si="0"/>
        <v>28.16</v>
      </c>
    </row>
    <row r="49" spans="1:8" ht="22.5">
      <c r="A49" s="98" t="s">
        <v>1711</v>
      </c>
      <c r="B49" s="98" t="s">
        <v>629</v>
      </c>
      <c r="C49" s="127" t="s">
        <v>47</v>
      </c>
      <c r="D49" s="127" t="s">
        <v>630</v>
      </c>
      <c r="E49" s="105" t="s">
        <v>13</v>
      </c>
      <c r="F49" s="128">
        <v>25</v>
      </c>
      <c r="G49" s="106">
        <f>'[2]Orçamento Sintético'!I310</f>
        <v>6.98</v>
      </c>
      <c r="H49" s="128">
        <f t="shared" si="0"/>
        <v>174.5</v>
      </c>
    </row>
    <row r="50" spans="1:8">
      <c r="A50" s="98" t="s">
        <v>1712</v>
      </c>
      <c r="B50" s="98" t="s">
        <v>657</v>
      </c>
      <c r="C50" s="127" t="s">
        <v>736</v>
      </c>
      <c r="D50" s="127" t="s">
        <v>658</v>
      </c>
      <c r="E50" s="105" t="s">
        <v>13</v>
      </c>
      <c r="F50" s="128">
        <v>18</v>
      </c>
      <c r="G50" s="106">
        <f>'[2]Orçamento Sintético'!I311</f>
        <v>6.13</v>
      </c>
      <c r="H50" s="128">
        <f t="shared" si="0"/>
        <v>110.34</v>
      </c>
    </row>
    <row r="51" spans="1:8" s="274" customFormat="1" ht="15" customHeight="1">
      <c r="A51" s="421" t="s">
        <v>827</v>
      </c>
      <c r="B51" s="422"/>
      <c r="C51" s="422"/>
      <c r="D51" s="422"/>
      <c r="E51" s="422"/>
      <c r="F51" s="422"/>
      <c r="G51" s="423"/>
      <c r="H51" s="273">
        <f>H3+H5+H13</f>
        <v>41986.350000000006</v>
      </c>
    </row>
  </sheetData>
  <autoFilter ref="A2:H51"/>
  <customSheetViews>
    <customSheetView guid="{1D8CB36E-9B6A-4B9B-B1E2-DCA77B5E31B1}" scale="85" showPageBreaks="1" outlineSymbols="0" showAutoFilter="1" view="pageBreakPreview" topLeftCell="A34">
      <selection activeCell="G14" sqref="G14"/>
      <pageMargins left="0.51181102362204722" right="0.51181102362204722" top="0.98425196850393704" bottom="0.98425196850393704" header="0.51181102362204722" footer="0.51181102362204722"/>
      <printOptions horizontalCentered="1"/>
      <pageSetup paperSize="8" scale="91" orientation="portrait" r:id="rId1"/>
      <autoFilter ref="A2:H51"/>
    </customSheetView>
    <customSheetView guid="{17A4E753-33F2-4577-AD00-66EE1CD06ED8}" scale="85" showPageBreaks="1" outlineSymbols="0" showAutoFilter="1" view="pageBreakPreview" topLeftCell="A34">
      <selection activeCell="G14" sqref="G14"/>
      <pageMargins left="0.51181102362204722" right="0.51181102362204722" top="0.98425196850393704" bottom="0.98425196850393704" header="0.51181102362204722" footer="0.51181102362204722"/>
      <printOptions horizontalCentered="1"/>
      <pageSetup paperSize="8" scale="91" orientation="portrait" r:id="rId2"/>
      <autoFilter ref="A2:H51"/>
    </customSheetView>
    <customSheetView guid="{9C8224A7-552D-41D4-9DDD-307712C35EF4}" scale="85" showPageBreaks="1" outlineSymbols="0" showAutoFilter="1" view="pageBreakPreview" topLeftCell="A34">
      <selection activeCell="G14" sqref="G14"/>
      <pageMargins left="0.51181102362204722" right="0.51181102362204722" top="0.98425196850393704" bottom="0.98425196850393704" header="0.51181102362204722" footer="0.51181102362204722"/>
      <printOptions horizontalCentered="1"/>
      <pageSetup paperSize="8" scale="91" orientation="portrait" r:id="rId3"/>
      <autoFilter ref="A2:H51"/>
    </customSheetView>
  </customSheetViews>
  <mergeCells count="2">
    <mergeCell ref="A51:G51"/>
    <mergeCell ref="A1:H1"/>
  </mergeCells>
  <printOptions horizontalCentered="1"/>
  <pageMargins left="0.51181102362204722" right="0.51181102362204722" top="0.98425196850393704" bottom="0.98425196850393704" header="0.51181102362204722" footer="0.51181102362204722"/>
  <pageSetup paperSize="8" scale="91"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OutlineSymbols="0" showWhiteSpace="0" view="pageBreakPreview" topLeftCell="B1" zoomScale="85" zoomScaleNormal="85" zoomScaleSheetLayoutView="85" workbookViewId="0">
      <selection activeCell="H14" sqref="H14:H25"/>
    </sheetView>
  </sheetViews>
  <sheetFormatPr defaultRowHeight="11.25"/>
  <cols>
    <col min="1" max="1" width="11.42578125" style="101" bestFit="1" customWidth="1"/>
    <col min="2" max="2" width="15.85546875" style="92" bestFit="1" customWidth="1"/>
    <col min="3" max="3" width="13.140625" style="94" bestFit="1" customWidth="1"/>
    <col min="4" max="4" width="68.5703125" style="92" bestFit="1" customWidth="1"/>
    <col min="5" max="5" width="5.7109375" style="101" bestFit="1" customWidth="1"/>
    <col min="6" max="7" width="11.42578125" style="92" bestFit="1" customWidth="1"/>
    <col min="8" max="8" width="14.85546875" style="92" bestFit="1" customWidth="1"/>
    <col min="9" max="16384" width="9.140625" style="92"/>
  </cols>
  <sheetData>
    <row r="1" spans="1:8" ht="15">
      <c r="A1" s="430" t="s">
        <v>828</v>
      </c>
      <c r="B1" s="431"/>
      <c r="C1" s="431"/>
      <c r="D1" s="431"/>
      <c r="E1" s="431"/>
      <c r="F1" s="431"/>
      <c r="G1" s="431"/>
      <c r="H1" s="432"/>
    </row>
    <row r="2" spans="1:8" s="101" customFormat="1" ht="28.5" customHeight="1">
      <c r="A2" s="108" t="s">
        <v>267</v>
      </c>
      <c r="B2" s="313" t="s">
        <v>267</v>
      </c>
      <c r="C2" s="313" t="s">
        <v>1321</v>
      </c>
      <c r="D2" s="314" t="s">
        <v>2</v>
      </c>
      <c r="E2" s="314" t="s">
        <v>16</v>
      </c>
      <c r="F2" s="314" t="s">
        <v>4</v>
      </c>
      <c r="G2" s="314" t="s">
        <v>268</v>
      </c>
      <c r="H2" s="315" t="s">
        <v>269</v>
      </c>
    </row>
    <row r="3" spans="1:8">
      <c r="A3" s="95" t="s">
        <v>1850</v>
      </c>
      <c r="B3" s="95"/>
      <c r="C3" s="102"/>
      <c r="D3" s="96" t="s">
        <v>659</v>
      </c>
      <c r="E3" s="311"/>
      <c r="F3" s="97"/>
      <c r="G3" s="107"/>
      <c r="H3" s="97">
        <f>SUM(H4:H12)</f>
        <v>40394.409999999996</v>
      </c>
    </row>
    <row r="4" spans="1:8">
      <c r="A4" s="98" t="s">
        <v>1851</v>
      </c>
      <c r="B4" s="98" t="s">
        <v>660</v>
      </c>
      <c r="C4" s="103" t="s">
        <v>47</v>
      </c>
      <c r="D4" s="99" t="s">
        <v>661</v>
      </c>
      <c r="E4" s="312" t="s">
        <v>13</v>
      </c>
      <c r="F4" s="100">
        <v>20</v>
      </c>
      <c r="G4" s="106">
        <f>'[2]Orçamento Sintético'!I313</f>
        <v>108.85</v>
      </c>
      <c r="H4" s="100">
        <f>ROUND(G4*F4,2)</f>
        <v>2177</v>
      </c>
    </row>
    <row r="5" spans="1:8" ht="33.75">
      <c r="A5" s="98" t="s">
        <v>1852</v>
      </c>
      <c r="B5" s="98" t="s">
        <v>662</v>
      </c>
      <c r="C5" s="103" t="s">
        <v>736</v>
      </c>
      <c r="D5" s="99" t="s">
        <v>663</v>
      </c>
      <c r="E5" s="312" t="s">
        <v>13</v>
      </c>
      <c r="F5" s="100">
        <v>17</v>
      </c>
      <c r="G5" s="106">
        <f>'[2]Orçamento Sintético'!I314</f>
        <v>1050.55</v>
      </c>
      <c r="H5" s="100">
        <f t="shared" ref="H5:H25" si="0">ROUND(G5*F5,2)</f>
        <v>17859.349999999999</v>
      </c>
    </row>
    <row r="6" spans="1:8">
      <c r="A6" s="98" t="s">
        <v>1853</v>
      </c>
      <c r="B6" s="98" t="s">
        <v>664</v>
      </c>
      <c r="C6" s="103" t="s">
        <v>47</v>
      </c>
      <c r="D6" s="99" t="s">
        <v>665</v>
      </c>
      <c r="E6" s="312" t="s">
        <v>13</v>
      </c>
      <c r="F6" s="100">
        <v>17</v>
      </c>
      <c r="G6" s="106">
        <f>'[2]Orçamento Sintético'!I315</f>
        <v>52.45</v>
      </c>
      <c r="H6" s="100">
        <f t="shared" si="0"/>
        <v>891.65</v>
      </c>
    </row>
    <row r="7" spans="1:8" ht="22.5">
      <c r="A7" s="98" t="s">
        <v>1854</v>
      </c>
      <c r="B7" s="98" t="s">
        <v>666</v>
      </c>
      <c r="C7" s="103" t="s">
        <v>47</v>
      </c>
      <c r="D7" s="99" t="s">
        <v>667</v>
      </c>
      <c r="E7" s="312" t="s">
        <v>21</v>
      </c>
      <c r="F7" s="100">
        <v>184.09</v>
      </c>
      <c r="G7" s="106">
        <f>'[2]Orçamento Sintético'!I316</f>
        <v>56.05</v>
      </c>
      <c r="H7" s="100">
        <f t="shared" si="0"/>
        <v>10318.24</v>
      </c>
    </row>
    <row r="8" spans="1:8" ht="22.5">
      <c r="A8" s="98" t="s">
        <v>1855</v>
      </c>
      <c r="B8" s="98" t="s">
        <v>668</v>
      </c>
      <c r="C8" s="103" t="s">
        <v>47</v>
      </c>
      <c r="D8" s="99" t="s">
        <v>669</v>
      </c>
      <c r="E8" s="312" t="s">
        <v>13</v>
      </c>
      <c r="F8" s="100">
        <v>10</v>
      </c>
      <c r="G8" s="106">
        <f>'[2]Orçamento Sintético'!I317</f>
        <v>60.86</v>
      </c>
      <c r="H8" s="100">
        <f t="shared" si="0"/>
        <v>608.6</v>
      </c>
    </row>
    <row r="9" spans="1:8" ht="22.5">
      <c r="A9" s="98" t="s">
        <v>1856</v>
      </c>
      <c r="B9" s="98" t="s">
        <v>670</v>
      </c>
      <c r="C9" s="103" t="s">
        <v>47</v>
      </c>
      <c r="D9" s="99" t="s">
        <v>671</v>
      </c>
      <c r="E9" s="312" t="s">
        <v>13</v>
      </c>
      <c r="F9" s="100">
        <v>4</v>
      </c>
      <c r="G9" s="106">
        <f>'[2]Orçamento Sintético'!I318</f>
        <v>119.73</v>
      </c>
      <c r="H9" s="100">
        <f t="shared" si="0"/>
        <v>478.92</v>
      </c>
    </row>
    <row r="10" spans="1:8">
      <c r="A10" s="98" t="s">
        <v>1857</v>
      </c>
      <c r="B10" s="98" t="s">
        <v>672</v>
      </c>
      <c r="C10" s="103" t="s">
        <v>736</v>
      </c>
      <c r="D10" s="99" t="s">
        <v>673</v>
      </c>
      <c r="E10" s="312" t="s">
        <v>13</v>
      </c>
      <c r="F10" s="100">
        <v>1</v>
      </c>
      <c r="G10" s="106">
        <f>'[2]Orçamento Sintético'!I319</f>
        <v>73.06</v>
      </c>
      <c r="H10" s="100">
        <f t="shared" si="0"/>
        <v>73.06</v>
      </c>
    </row>
    <row r="11" spans="1:8">
      <c r="A11" s="98" t="s">
        <v>1858</v>
      </c>
      <c r="B11" s="98" t="s">
        <v>674</v>
      </c>
      <c r="C11" s="103" t="s">
        <v>736</v>
      </c>
      <c r="D11" s="99" t="s">
        <v>675</v>
      </c>
      <c r="E11" s="312" t="s">
        <v>13</v>
      </c>
      <c r="F11" s="100">
        <v>1</v>
      </c>
      <c r="G11" s="106">
        <f>'[2]Orçamento Sintético'!I320</f>
        <v>97.59</v>
      </c>
      <c r="H11" s="100">
        <f t="shared" si="0"/>
        <v>97.59</v>
      </c>
    </row>
    <row r="12" spans="1:8">
      <c r="A12" s="98" t="s">
        <v>1859</v>
      </c>
      <c r="B12" s="98" t="s">
        <v>676</v>
      </c>
      <c r="C12" s="103" t="s">
        <v>736</v>
      </c>
      <c r="D12" s="99" t="s">
        <v>677</v>
      </c>
      <c r="E12" s="312" t="s">
        <v>13</v>
      </c>
      <c r="F12" s="100">
        <v>1</v>
      </c>
      <c r="G12" s="106">
        <f>'[2]Orçamento Sintético'!I321</f>
        <v>7890</v>
      </c>
      <c r="H12" s="100">
        <f t="shared" si="0"/>
        <v>7890</v>
      </c>
    </row>
    <row r="13" spans="1:8">
      <c r="A13" s="95" t="s">
        <v>1860</v>
      </c>
      <c r="B13" s="95"/>
      <c r="C13" s="102"/>
      <c r="D13" s="96" t="s">
        <v>711</v>
      </c>
      <c r="E13" s="311"/>
      <c r="F13" s="97"/>
      <c r="G13" s="107"/>
      <c r="H13" s="97">
        <f>SUM(H14:H25)</f>
        <v>87753.900000000009</v>
      </c>
    </row>
    <row r="14" spans="1:8">
      <c r="A14" s="98" t="s">
        <v>1861</v>
      </c>
      <c r="B14" s="98" t="s">
        <v>712</v>
      </c>
      <c r="C14" s="103" t="s">
        <v>736</v>
      </c>
      <c r="D14" s="99" t="s">
        <v>713</v>
      </c>
      <c r="E14" s="312" t="s">
        <v>13</v>
      </c>
      <c r="F14" s="100">
        <v>56</v>
      </c>
      <c r="G14" s="106">
        <f>'[2]Orçamento Sintético'!I342</f>
        <v>148.18</v>
      </c>
      <c r="H14" s="100">
        <f t="shared" si="0"/>
        <v>8298.08</v>
      </c>
    </row>
    <row r="15" spans="1:8">
      <c r="A15" s="98" t="s">
        <v>1862</v>
      </c>
      <c r="B15" s="98" t="s">
        <v>714</v>
      </c>
      <c r="C15" s="103" t="s">
        <v>736</v>
      </c>
      <c r="D15" s="99" t="s">
        <v>715</v>
      </c>
      <c r="E15" s="312" t="s">
        <v>13</v>
      </c>
      <c r="F15" s="100">
        <v>101</v>
      </c>
      <c r="G15" s="106">
        <f>'[2]Orçamento Sintético'!I343</f>
        <v>17.11</v>
      </c>
      <c r="H15" s="100">
        <f t="shared" si="0"/>
        <v>1728.11</v>
      </c>
    </row>
    <row r="16" spans="1:8">
      <c r="A16" s="98" t="s">
        <v>1863</v>
      </c>
      <c r="B16" s="98" t="s">
        <v>716</v>
      </c>
      <c r="C16" s="103" t="s">
        <v>736</v>
      </c>
      <c r="D16" s="99" t="s">
        <v>717</v>
      </c>
      <c r="E16" s="312" t="s">
        <v>13</v>
      </c>
      <c r="F16" s="100">
        <v>109</v>
      </c>
      <c r="G16" s="106">
        <f>'[2]Orçamento Sintético'!I344</f>
        <v>24.65</v>
      </c>
      <c r="H16" s="100">
        <f t="shared" si="0"/>
        <v>2686.85</v>
      </c>
    </row>
    <row r="17" spans="1:8">
      <c r="A17" s="98" t="s">
        <v>1864</v>
      </c>
      <c r="B17" s="98" t="s">
        <v>718</v>
      </c>
      <c r="C17" s="103" t="s">
        <v>736</v>
      </c>
      <c r="D17" s="99" t="s">
        <v>719</v>
      </c>
      <c r="E17" s="312" t="s">
        <v>13</v>
      </c>
      <c r="F17" s="100">
        <v>115</v>
      </c>
      <c r="G17" s="106">
        <f>'[2]Orçamento Sintético'!I345</f>
        <v>24.65</v>
      </c>
      <c r="H17" s="100">
        <f t="shared" si="0"/>
        <v>2834.75</v>
      </c>
    </row>
    <row r="18" spans="1:8">
      <c r="A18" s="98" t="s">
        <v>1865</v>
      </c>
      <c r="B18" s="98" t="s">
        <v>720</v>
      </c>
      <c r="C18" s="103" t="s">
        <v>736</v>
      </c>
      <c r="D18" s="99" t="s">
        <v>721</v>
      </c>
      <c r="E18" s="312" t="s">
        <v>13</v>
      </c>
      <c r="F18" s="100">
        <v>48</v>
      </c>
      <c r="G18" s="106">
        <f>'[2]Orçamento Sintético'!I346</f>
        <v>24.65</v>
      </c>
      <c r="H18" s="100">
        <f t="shared" si="0"/>
        <v>1183.2</v>
      </c>
    </row>
    <row r="19" spans="1:8">
      <c r="A19" s="98" t="s">
        <v>1866</v>
      </c>
      <c r="B19" s="98" t="s">
        <v>722</v>
      </c>
      <c r="C19" s="103" t="s">
        <v>736</v>
      </c>
      <c r="D19" s="99" t="s">
        <v>723</v>
      </c>
      <c r="E19" s="312" t="s">
        <v>13</v>
      </c>
      <c r="F19" s="100">
        <v>26</v>
      </c>
      <c r="G19" s="106">
        <f>'[2]Orçamento Sintético'!I347</f>
        <v>24.65</v>
      </c>
      <c r="H19" s="100">
        <f t="shared" si="0"/>
        <v>640.9</v>
      </c>
    </row>
    <row r="20" spans="1:8">
      <c r="A20" s="98" t="s">
        <v>1867</v>
      </c>
      <c r="B20" s="98" t="s">
        <v>724</v>
      </c>
      <c r="C20" s="103" t="s">
        <v>736</v>
      </c>
      <c r="D20" s="99" t="s">
        <v>725</v>
      </c>
      <c r="E20" s="312" t="s">
        <v>13</v>
      </c>
      <c r="F20" s="100">
        <v>17</v>
      </c>
      <c r="G20" s="106">
        <f>'[2]Orçamento Sintético'!I348</f>
        <v>159.87</v>
      </c>
      <c r="H20" s="100">
        <f t="shared" si="0"/>
        <v>2717.79</v>
      </c>
    </row>
    <row r="21" spans="1:8">
      <c r="A21" s="98" t="s">
        <v>1868</v>
      </c>
      <c r="B21" s="98" t="s">
        <v>726</v>
      </c>
      <c r="C21" s="103" t="s">
        <v>736</v>
      </c>
      <c r="D21" s="99" t="s">
        <v>727</v>
      </c>
      <c r="E21" s="312" t="s">
        <v>13</v>
      </c>
      <c r="F21" s="100">
        <v>2</v>
      </c>
      <c r="G21" s="106">
        <f>'[2]Orçamento Sintético'!I349</f>
        <v>180.87</v>
      </c>
      <c r="H21" s="100">
        <f t="shared" si="0"/>
        <v>361.74</v>
      </c>
    </row>
    <row r="22" spans="1:8">
      <c r="A22" s="98" t="s">
        <v>1869</v>
      </c>
      <c r="B22" s="98" t="s">
        <v>728</v>
      </c>
      <c r="C22" s="103" t="s">
        <v>736</v>
      </c>
      <c r="D22" s="99" t="s">
        <v>729</v>
      </c>
      <c r="E22" s="312" t="s">
        <v>13</v>
      </c>
      <c r="F22" s="100">
        <v>251</v>
      </c>
      <c r="G22" s="106">
        <f>'[2]Orçamento Sintético'!I350</f>
        <v>214.12</v>
      </c>
      <c r="H22" s="100">
        <f t="shared" si="0"/>
        <v>53744.12</v>
      </c>
    </row>
    <row r="23" spans="1:8">
      <c r="A23" s="98" t="s">
        <v>1870</v>
      </c>
      <c r="B23" s="98" t="s">
        <v>730</v>
      </c>
      <c r="C23" s="103" t="s">
        <v>736</v>
      </c>
      <c r="D23" s="99" t="s">
        <v>731</v>
      </c>
      <c r="E23" s="312" t="s">
        <v>13</v>
      </c>
      <c r="F23" s="100">
        <v>2</v>
      </c>
      <c r="G23" s="106">
        <f>'[2]Orçamento Sintético'!I351</f>
        <v>144.79</v>
      </c>
      <c r="H23" s="100">
        <f t="shared" si="0"/>
        <v>289.58</v>
      </c>
    </row>
    <row r="24" spans="1:8">
      <c r="A24" s="98" t="s">
        <v>1871</v>
      </c>
      <c r="B24" s="98" t="s">
        <v>732</v>
      </c>
      <c r="C24" s="103" t="s">
        <v>736</v>
      </c>
      <c r="D24" s="99" t="s">
        <v>733</v>
      </c>
      <c r="E24" s="312" t="s">
        <v>13</v>
      </c>
      <c r="F24" s="100">
        <v>54</v>
      </c>
      <c r="G24" s="106">
        <f>'[2]Orçamento Sintético'!I352</f>
        <v>227.07</v>
      </c>
      <c r="H24" s="100">
        <f t="shared" si="0"/>
        <v>12261.78</v>
      </c>
    </row>
    <row r="25" spans="1:8">
      <c r="A25" s="98" t="s">
        <v>1872</v>
      </c>
      <c r="B25" s="98" t="s">
        <v>734</v>
      </c>
      <c r="C25" s="103" t="s">
        <v>736</v>
      </c>
      <c r="D25" s="99" t="s">
        <v>735</v>
      </c>
      <c r="E25" s="312" t="s">
        <v>13</v>
      </c>
      <c r="F25" s="100">
        <v>1</v>
      </c>
      <c r="G25" s="106">
        <f>'[2]Orçamento Sintético'!I353</f>
        <v>1007</v>
      </c>
      <c r="H25" s="100">
        <f t="shared" si="0"/>
        <v>1007</v>
      </c>
    </row>
    <row r="26" spans="1:8" s="276" customFormat="1" ht="15" customHeight="1">
      <c r="A26" s="427" t="s">
        <v>1466</v>
      </c>
      <c r="B26" s="428"/>
      <c r="C26" s="428"/>
      <c r="D26" s="428"/>
      <c r="E26" s="428"/>
      <c r="F26" s="428"/>
      <c r="G26" s="429"/>
      <c r="H26" s="275">
        <f>H3+H13</f>
        <v>128148.31</v>
      </c>
    </row>
  </sheetData>
  <autoFilter ref="A2:H26"/>
  <customSheetViews>
    <customSheetView guid="{1D8CB36E-9B6A-4B9B-B1E2-DCA77B5E31B1}" scale="85" showPageBreaks="1" outlineSymbols="0" printArea="1" showAutoFilter="1" view="pageBreakPreview" topLeftCell="B1">
      <selection activeCell="H14" sqref="H14:H25"/>
      <pageMargins left="0.51181102362204722" right="0.51181102362204722" top="0.98425196850393704" bottom="0.98425196850393704" header="0.51181102362204722" footer="0.51181102362204722"/>
      <pageSetup paperSize="8" scale="89" orientation="portrait" r:id="rId1"/>
      <autoFilter ref="A2:H26"/>
    </customSheetView>
    <customSheetView guid="{17A4E753-33F2-4577-AD00-66EE1CD06ED8}" scale="85" showPageBreaks="1" outlineSymbols="0" printArea="1" showAutoFilter="1" view="pageBreakPreview" topLeftCell="B1">
      <selection activeCell="H14" sqref="H14:H25"/>
      <pageMargins left="0.51181102362204722" right="0.51181102362204722" top="0.98425196850393704" bottom="0.98425196850393704" header="0.51181102362204722" footer="0.51181102362204722"/>
      <pageSetup paperSize="8" scale="89" orientation="portrait" r:id="rId2"/>
      <autoFilter ref="A2:H26"/>
    </customSheetView>
    <customSheetView guid="{9C8224A7-552D-41D4-9DDD-307712C35EF4}" scale="85" showPageBreaks="1" outlineSymbols="0" printArea="1" showAutoFilter="1" view="pageBreakPreview" topLeftCell="B1">
      <selection activeCell="H14" sqref="H14:H25"/>
      <pageMargins left="0.51181102362204722" right="0.51181102362204722" top="0.98425196850393704" bottom="0.98425196850393704" header="0.51181102362204722" footer="0.51181102362204722"/>
      <pageSetup paperSize="8" scale="89" orientation="portrait" r:id="rId3"/>
      <autoFilter ref="A2:H26"/>
    </customSheetView>
  </customSheetViews>
  <mergeCells count="2">
    <mergeCell ref="A26:G26"/>
    <mergeCell ref="A1:H1"/>
  </mergeCells>
  <pageMargins left="0.51181102362204722" right="0.51181102362204722" top="0.98425196850393704" bottom="0.98425196850393704" header="0.51181102362204722" footer="0.51181102362204722"/>
  <pageSetup paperSize="8" scale="8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view="pageBreakPreview" zoomScale="85" zoomScaleNormal="70" zoomScaleSheetLayoutView="100" workbookViewId="0">
      <selection activeCell="G10" sqref="A10:G10"/>
    </sheetView>
  </sheetViews>
  <sheetFormatPr defaultRowHeight="11.25"/>
  <cols>
    <col min="1" max="1" width="9.85546875" style="70" customWidth="1"/>
    <col min="2" max="2" width="18.42578125" style="71" customWidth="1"/>
    <col min="3" max="3" width="80.85546875" style="281" customWidth="1"/>
    <col min="4" max="4" width="13.140625" style="282" customWidth="1"/>
    <col min="5" max="5" width="13" style="281" customWidth="1"/>
    <col min="6" max="6" width="14.28515625" style="283" customWidth="1"/>
    <col min="7" max="7" width="13.85546875" style="283" customWidth="1"/>
    <col min="8" max="16384" width="9.140625" style="278"/>
  </cols>
  <sheetData>
    <row r="1" spans="1:7" s="123" customFormat="1" ht="14.25">
      <c r="A1" s="436" t="s">
        <v>829</v>
      </c>
      <c r="B1" s="437"/>
      <c r="C1" s="437"/>
      <c r="D1" s="437"/>
      <c r="E1" s="437"/>
      <c r="F1" s="437"/>
      <c r="G1" s="438"/>
    </row>
    <row r="2" spans="1:7" s="65" customFormat="1">
      <c r="A2" s="135" t="s">
        <v>267</v>
      </c>
      <c r="B2" s="136" t="s">
        <v>1321</v>
      </c>
      <c r="C2" s="137" t="s">
        <v>2</v>
      </c>
      <c r="D2" s="137" t="s">
        <v>16</v>
      </c>
      <c r="E2" s="137" t="s">
        <v>4</v>
      </c>
      <c r="F2" s="138" t="s">
        <v>268</v>
      </c>
      <c r="G2" s="138" t="s">
        <v>269</v>
      </c>
    </row>
    <row r="3" spans="1:7" ht="67.5">
      <c r="A3" s="98" t="s">
        <v>1873</v>
      </c>
      <c r="B3" s="98" t="s">
        <v>304</v>
      </c>
      <c r="C3" s="140" t="s">
        <v>784</v>
      </c>
      <c r="D3" s="103" t="s">
        <v>303</v>
      </c>
      <c r="E3" s="128">
        <v>12</v>
      </c>
      <c r="F3" s="277">
        <v>4539.51</v>
      </c>
      <c r="G3" s="128">
        <f>ROUND(E3*F3,2)</f>
        <v>54474.12</v>
      </c>
    </row>
    <row r="4" spans="1:7" ht="56.25">
      <c r="A4" s="98" t="s">
        <v>1874</v>
      </c>
      <c r="B4" s="98" t="s">
        <v>304</v>
      </c>
      <c r="C4" s="140" t="s">
        <v>785</v>
      </c>
      <c r="D4" s="103" t="s">
        <v>303</v>
      </c>
      <c r="E4" s="128">
        <v>12</v>
      </c>
      <c r="F4" s="277">
        <v>2627.8</v>
      </c>
      <c r="G4" s="128">
        <f t="shared" ref="G4:G10" si="0">ROUND(E4*F4,2)</f>
        <v>31533.599999999999</v>
      </c>
    </row>
    <row r="5" spans="1:7">
      <c r="A5" s="98" t="s">
        <v>1875</v>
      </c>
      <c r="B5" s="98" t="s">
        <v>304</v>
      </c>
      <c r="C5" s="140" t="s">
        <v>786</v>
      </c>
      <c r="D5" s="103" t="s">
        <v>303</v>
      </c>
      <c r="E5" s="128">
        <v>12</v>
      </c>
      <c r="F5" s="277">
        <v>97.2</v>
      </c>
      <c r="G5" s="128">
        <f t="shared" si="0"/>
        <v>1166.4000000000001</v>
      </c>
    </row>
    <row r="6" spans="1:7" ht="22.5">
      <c r="A6" s="98" t="s">
        <v>1876</v>
      </c>
      <c r="B6" s="98" t="s">
        <v>304</v>
      </c>
      <c r="C6" s="140" t="s">
        <v>787</v>
      </c>
      <c r="D6" s="103" t="s">
        <v>303</v>
      </c>
      <c r="E6" s="128">
        <v>12</v>
      </c>
      <c r="F6" s="277">
        <v>318.44</v>
      </c>
      <c r="G6" s="128">
        <f t="shared" si="0"/>
        <v>3821.28</v>
      </c>
    </row>
    <row r="7" spans="1:7" ht="45">
      <c r="A7" s="98" t="s">
        <v>1877</v>
      </c>
      <c r="B7" s="98" t="s">
        <v>304</v>
      </c>
      <c r="C7" s="140" t="s">
        <v>788</v>
      </c>
      <c r="D7" s="103" t="s">
        <v>303</v>
      </c>
      <c r="E7" s="128">
        <v>12</v>
      </c>
      <c r="F7" s="277">
        <v>297</v>
      </c>
      <c r="G7" s="128">
        <f t="shared" si="0"/>
        <v>3564</v>
      </c>
    </row>
    <row r="8" spans="1:7" ht="56.25">
      <c r="A8" s="98" t="s">
        <v>1878</v>
      </c>
      <c r="B8" s="98" t="s">
        <v>304</v>
      </c>
      <c r="C8" s="139" t="s">
        <v>790</v>
      </c>
      <c r="D8" s="103" t="s">
        <v>303</v>
      </c>
      <c r="E8" s="128">
        <v>12</v>
      </c>
      <c r="F8" s="277">
        <v>903.77</v>
      </c>
      <c r="G8" s="128">
        <f t="shared" si="0"/>
        <v>10845.24</v>
      </c>
    </row>
    <row r="9" spans="1:7" ht="56.25">
      <c r="A9" s="98" t="s">
        <v>1879</v>
      </c>
      <c r="B9" s="98" t="s">
        <v>304</v>
      </c>
      <c r="C9" s="140" t="s">
        <v>789</v>
      </c>
      <c r="D9" s="103" t="s">
        <v>303</v>
      </c>
      <c r="E9" s="128">
        <v>3</v>
      </c>
      <c r="F9" s="277">
        <v>4921.9399999999996</v>
      </c>
      <c r="G9" s="128">
        <f t="shared" si="0"/>
        <v>14765.82</v>
      </c>
    </row>
    <row r="10" spans="1:7">
      <c r="A10" s="98" t="s">
        <v>1880</v>
      </c>
      <c r="B10" s="285" t="s">
        <v>304</v>
      </c>
      <c r="C10" s="142" t="s">
        <v>822</v>
      </c>
      <c r="D10" s="143" t="s">
        <v>824</v>
      </c>
      <c r="E10" s="120">
        <v>1</v>
      </c>
      <c r="F10" s="144">
        <f>105503*0.35/2</f>
        <v>18463.024999999998</v>
      </c>
      <c r="G10" s="120">
        <f t="shared" si="0"/>
        <v>18463.03</v>
      </c>
    </row>
    <row r="11" spans="1:7" s="280" customFormat="1">
      <c r="A11" s="433" t="s">
        <v>1464</v>
      </c>
      <c r="B11" s="434"/>
      <c r="C11" s="434"/>
      <c r="D11" s="434"/>
      <c r="E11" s="434"/>
      <c r="F11" s="435"/>
      <c r="G11" s="279">
        <f>SUM(G3:G10)</f>
        <v>138633.49</v>
      </c>
    </row>
  </sheetData>
  <autoFilter ref="A2:G11"/>
  <customSheetViews>
    <customSheetView guid="{1D8CB36E-9B6A-4B9B-B1E2-DCA77B5E31B1}" scale="85" showPageBreaks="1" showAutoFilter="1" view="pageBreakPreview">
      <selection activeCell="A10" sqref="A10:XFD10"/>
      <pageMargins left="0.511811024" right="0.511811024" top="0.78740157499999996" bottom="0.78740157499999996" header="0.31496062000000002" footer="0.31496062000000002"/>
      <pageSetup paperSize="9" scale="56" orientation="portrait" r:id="rId1"/>
      <autoFilter ref="A2:G11"/>
    </customSheetView>
    <customSheetView guid="{17A4E753-33F2-4577-AD00-66EE1CD06ED8}" scale="85" showPageBreaks="1" showAutoFilter="1" view="pageBreakPreview">
      <selection activeCell="A10" sqref="A10:XFD10"/>
      <pageMargins left="0.511811024" right="0.511811024" top="0.78740157499999996" bottom="0.78740157499999996" header="0.31496062000000002" footer="0.31496062000000002"/>
      <pageSetup paperSize="9" scale="56" orientation="portrait" r:id="rId2"/>
      <autoFilter ref="A2:G11"/>
    </customSheetView>
    <customSheetView guid="{9C8224A7-552D-41D4-9DDD-307712C35EF4}" scale="85" showPageBreaks="1" showAutoFilter="1" view="pageBreakPreview">
      <selection activeCell="A10" sqref="A10:XFD10"/>
      <pageMargins left="0.511811024" right="0.511811024" top="0.78740157499999996" bottom="0.78740157499999996" header="0.31496062000000002" footer="0.31496062000000002"/>
      <pageSetup paperSize="9" scale="56" orientation="portrait" r:id="rId3"/>
      <autoFilter ref="A2:G11"/>
    </customSheetView>
  </customSheetViews>
  <mergeCells count="2">
    <mergeCell ref="A11:F11"/>
    <mergeCell ref="A1:G1"/>
  </mergeCells>
  <pageMargins left="0.511811024" right="0.511811024" top="0.78740157499999996" bottom="0.78740157499999996" header="0.31496062000000002" footer="0.31496062000000002"/>
  <pageSetup paperSize="9" scale="56"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topLeftCell="A4" zoomScaleNormal="85" zoomScaleSheetLayoutView="100" workbookViewId="0">
      <selection activeCell="D29" sqref="D29"/>
    </sheetView>
  </sheetViews>
  <sheetFormatPr defaultRowHeight="11.25"/>
  <cols>
    <col min="1" max="1" width="9.85546875" style="89" customWidth="1"/>
    <col min="2" max="2" width="10" style="86" customWidth="1"/>
    <col min="3" max="3" width="12.140625" style="86" customWidth="1"/>
    <col min="4" max="4" width="80.85546875" style="87" customWidth="1"/>
    <col min="5" max="5" width="8.85546875" style="87" customWidth="1"/>
    <col min="6" max="6" width="10.5703125" style="87" customWidth="1"/>
    <col min="7" max="7" width="12.5703125" style="88" customWidth="1"/>
    <col min="8" max="8" width="13.85546875" style="88" customWidth="1"/>
    <col min="9" max="16384" width="9.140625" style="75"/>
  </cols>
  <sheetData>
    <row r="1" spans="1:8" ht="15">
      <c r="A1" s="443" t="s">
        <v>820</v>
      </c>
      <c r="B1" s="444"/>
      <c r="C1" s="444"/>
      <c r="D1" s="444"/>
      <c r="E1" s="444"/>
      <c r="F1" s="444"/>
      <c r="G1" s="444"/>
      <c r="H1" s="445"/>
    </row>
    <row r="2" spans="1:8" s="79" customFormat="1" ht="22.5">
      <c r="A2" s="76" t="s">
        <v>267</v>
      </c>
      <c r="B2" s="73" t="s">
        <v>1</v>
      </c>
      <c r="C2" s="141" t="s">
        <v>1321</v>
      </c>
      <c r="D2" s="77" t="s">
        <v>2</v>
      </c>
      <c r="E2" s="77" t="s">
        <v>16</v>
      </c>
      <c r="F2" s="77" t="s">
        <v>4</v>
      </c>
      <c r="G2" s="78" t="s">
        <v>268</v>
      </c>
      <c r="H2" s="78" t="s">
        <v>269</v>
      </c>
    </row>
    <row r="3" spans="1:8" s="79" customFormat="1">
      <c r="A3" s="284" t="s">
        <v>1880</v>
      </c>
      <c r="B3" s="141"/>
      <c r="C3" s="285" t="s">
        <v>304</v>
      </c>
      <c r="D3" s="142" t="s">
        <v>1458</v>
      </c>
      <c r="E3" s="143" t="s">
        <v>824</v>
      </c>
      <c r="F3" s="120">
        <v>47</v>
      </c>
      <c r="G3" s="144">
        <f>199+1129+22</f>
        <v>1350</v>
      </c>
      <c r="H3" s="120">
        <f t="shared" ref="H3:H9" si="0">ROUND(F3*G3,2)</f>
        <v>63450</v>
      </c>
    </row>
    <row r="4" spans="1:8" s="79" customFormat="1">
      <c r="A4" s="284" t="s">
        <v>1881</v>
      </c>
      <c r="B4" s="141"/>
      <c r="C4" s="285" t="s">
        <v>304</v>
      </c>
      <c r="D4" s="142" t="s">
        <v>1459</v>
      </c>
      <c r="E4" s="143" t="s">
        <v>824</v>
      </c>
      <c r="F4" s="120">
        <v>25</v>
      </c>
      <c r="G4" s="144">
        <v>199</v>
      </c>
      <c r="H4" s="120">
        <f t="shared" si="0"/>
        <v>4975</v>
      </c>
    </row>
    <row r="5" spans="1:8" s="79" customFormat="1">
      <c r="A5" s="284" t="s">
        <v>1882</v>
      </c>
      <c r="B5" s="141"/>
      <c r="C5" s="285" t="s">
        <v>304</v>
      </c>
      <c r="D5" s="142" t="s">
        <v>1461</v>
      </c>
      <c r="E5" s="143" t="s">
        <v>824</v>
      </c>
      <c r="F5" s="120">
        <v>35</v>
      </c>
      <c r="G5" s="144">
        <v>338</v>
      </c>
      <c r="H5" s="120">
        <f t="shared" si="0"/>
        <v>11830</v>
      </c>
    </row>
    <row r="6" spans="1:8" s="79" customFormat="1">
      <c r="A6" s="284" t="s">
        <v>1883</v>
      </c>
      <c r="B6" s="141"/>
      <c r="C6" s="285" t="s">
        <v>304</v>
      </c>
      <c r="D6" s="142" t="s">
        <v>1460</v>
      </c>
      <c r="E6" s="143" t="s">
        <v>824</v>
      </c>
      <c r="F6" s="120">
        <v>5</v>
      </c>
      <c r="G6" s="144">
        <f>2870+554+581</f>
        <v>4005</v>
      </c>
      <c r="H6" s="120">
        <f t="shared" si="0"/>
        <v>20025</v>
      </c>
    </row>
    <row r="7" spans="1:8" s="79" customFormat="1">
      <c r="A7" s="284" t="s">
        <v>1884</v>
      </c>
      <c r="B7" s="141"/>
      <c r="C7" s="285" t="s">
        <v>304</v>
      </c>
      <c r="D7" s="142" t="s">
        <v>821</v>
      </c>
      <c r="E7" s="143" t="s">
        <v>824</v>
      </c>
      <c r="F7" s="120">
        <v>1</v>
      </c>
      <c r="G7" s="144">
        <v>5223</v>
      </c>
      <c r="H7" s="120">
        <f t="shared" si="0"/>
        <v>5223</v>
      </c>
    </row>
    <row r="8" spans="1:8" s="79" customFormat="1">
      <c r="A8" s="284" t="s">
        <v>1885</v>
      </c>
      <c r="B8" s="141"/>
      <c r="C8" s="285" t="s">
        <v>304</v>
      </c>
      <c r="D8" s="142" t="s">
        <v>822</v>
      </c>
      <c r="E8" s="143" t="s">
        <v>824</v>
      </c>
      <c r="F8" s="120">
        <v>1</v>
      </c>
      <c r="G8" s="144">
        <f>105503*0.35/2</f>
        <v>18463.024999999998</v>
      </c>
      <c r="H8" s="120">
        <f t="shared" si="0"/>
        <v>18463.03</v>
      </c>
    </row>
    <row r="9" spans="1:8" s="79" customFormat="1">
      <c r="A9" s="284" t="s">
        <v>1886</v>
      </c>
      <c r="B9" s="141"/>
      <c r="C9" s="285" t="s">
        <v>304</v>
      </c>
      <c r="D9" s="142" t="s">
        <v>823</v>
      </c>
      <c r="E9" s="143" t="s">
        <v>825</v>
      </c>
      <c r="F9" s="120">
        <v>2400</v>
      </c>
      <c r="G9" s="144">
        <v>1.61</v>
      </c>
      <c r="H9" s="120">
        <f t="shared" si="0"/>
        <v>3864</v>
      </c>
    </row>
    <row r="10" spans="1:8">
      <c r="A10" s="439" t="s">
        <v>405</v>
      </c>
      <c r="B10" s="440"/>
      <c r="C10" s="440"/>
      <c r="D10" s="440"/>
      <c r="E10" s="440"/>
      <c r="F10" s="440"/>
      <c r="G10" s="442"/>
      <c r="H10" s="316">
        <f>SUM(H3:H9)</f>
        <v>127830.03</v>
      </c>
    </row>
    <row r="11" spans="1:8" s="79" customFormat="1" ht="12.75">
      <c r="A11" s="446" t="s">
        <v>820</v>
      </c>
      <c r="B11" s="447"/>
      <c r="C11" s="447"/>
      <c r="D11" s="447"/>
      <c r="E11" s="447"/>
      <c r="F11" s="447"/>
      <c r="G11" s="447"/>
      <c r="H11" s="448"/>
    </row>
    <row r="12" spans="1:8">
      <c r="A12" s="66" t="s">
        <v>1887</v>
      </c>
      <c r="B12" s="66">
        <v>91863</v>
      </c>
      <c r="C12" s="80" t="s">
        <v>47</v>
      </c>
      <c r="D12" s="81" t="s">
        <v>359</v>
      </c>
      <c r="E12" s="143" t="s">
        <v>21</v>
      </c>
      <c r="F12" s="120">
        <v>1000</v>
      </c>
      <c r="G12" s="144">
        <v>4.59</v>
      </c>
      <c r="H12" s="120">
        <f>ROUND(F12*G12,2)</f>
        <v>4590</v>
      </c>
    </row>
    <row r="13" spans="1:8">
      <c r="A13" s="66" t="s">
        <v>1888</v>
      </c>
      <c r="B13" s="80" t="s">
        <v>1149</v>
      </c>
      <c r="C13" s="80" t="s">
        <v>47</v>
      </c>
      <c r="D13" s="81" t="s">
        <v>334</v>
      </c>
      <c r="E13" s="145" t="s">
        <v>303</v>
      </c>
      <c r="F13" s="82">
        <v>150</v>
      </c>
      <c r="G13" s="83">
        <v>13.17</v>
      </c>
      <c r="H13" s="120">
        <f t="shared" ref="H13:H31" si="1">ROUND(F13*G13,2)</f>
        <v>1975.5</v>
      </c>
    </row>
    <row r="14" spans="1:8" ht="33.75">
      <c r="A14" s="66" t="s">
        <v>1889</v>
      </c>
      <c r="B14" s="80">
        <v>1599</v>
      </c>
      <c r="C14" s="80" t="s">
        <v>47</v>
      </c>
      <c r="D14" s="81" t="s">
        <v>337</v>
      </c>
      <c r="E14" s="143" t="s">
        <v>303</v>
      </c>
      <c r="F14" s="82">
        <v>400</v>
      </c>
      <c r="G14" s="83">
        <v>5.73</v>
      </c>
      <c r="H14" s="120">
        <f t="shared" si="1"/>
        <v>2292</v>
      </c>
    </row>
    <row r="15" spans="1:8">
      <c r="A15" s="66" t="s">
        <v>1890</v>
      </c>
      <c r="B15" s="80">
        <v>11976</v>
      </c>
      <c r="C15" s="80" t="s">
        <v>47</v>
      </c>
      <c r="D15" s="81" t="s">
        <v>331</v>
      </c>
      <c r="E15" s="143" t="s">
        <v>303</v>
      </c>
      <c r="F15" s="82">
        <v>1300</v>
      </c>
      <c r="G15" s="83">
        <v>2.99</v>
      </c>
      <c r="H15" s="120">
        <f t="shared" si="1"/>
        <v>3887</v>
      </c>
    </row>
    <row r="16" spans="1:8">
      <c r="A16" s="66" t="s">
        <v>1891</v>
      </c>
      <c r="B16" s="80">
        <v>39128</v>
      </c>
      <c r="C16" s="80" t="s">
        <v>47</v>
      </c>
      <c r="D16" s="81" t="s">
        <v>323</v>
      </c>
      <c r="E16" s="145" t="s">
        <v>303</v>
      </c>
      <c r="F16" s="82">
        <v>1000</v>
      </c>
      <c r="G16" s="83">
        <v>0.87</v>
      </c>
      <c r="H16" s="120">
        <f t="shared" si="1"/>
        <v>870</v>
      </c>
    </row>
    <row r="17" spans="1:8">
      <c r="A17" s="66" t="s">
        <v>2095</v>
      </c>
      <c r="B17" s="80"/>
      <c r="C17" s="80" t="s">
        <v>304</v>
      </c>
      <c r="D17" s="81" t="s">
        <v>319</v>
      </c>
      <c r="E17" s="145" t="s">
        <v>21</v>
      </c>
      <c r="F17" s="82">
        <v>800</v>
      </c>
      <c r="G17" s="83">
        <v>5.29</v>
      </c>
      <c r="H17" s="120">
        <f t="shared" si="1"/>
        <v>4232</v>
      </c>
    </row>
    <row r="18" spans="1:8">
      <c r="A18" s="66" t="s">
        <v>2096</v>
      </c>
      <c r="B18" s="80" t="s">
        <v>1150</v>
      </c>
      <c r="C18" s="80" t="s">
        <v>1151</v>
      </c>
      <c r="D18" s="81" t="s">
        <v>354</v>
      </c>
      <c r="E18" s="143" t="s">
        <v>21</v>
      </c>
      <c r="F18" s="82">
        <v>140</v>
      </c>
      <c r="G18" s="83">
        <v>209.57</v>
      </c>
      <c r="H18" s="120">
        <f t="shared" si="1"/>
        <v>29339.8</v>
      </c>
    </row>
    <row r="19" spans="1:8">
      <c r="A19" s="66" t="s">
        <v>2097</v>
      </c>
      <c r="B19" s="80"/>
      <c r="C19" s="80" t="s">
        <v>1151</v>
      </c>
      <c r="D19" s="81" t="s">
        <v>361</v>
      </c>
      <c r="E19" s="143" t="s">
        <v>303</v>
      </c>
      <c r="F19" s="82">
        <v>50</v>
      </c>
      <c r="G19" s="83">
        <v>1.95</v>
      </c>
      <c r="H19" s="120">
        <f t="shared" si="1"/>
        <v>97.5</v>
      </c>
    </row>
    <row r="20" spans="1:8">
      <c r="A20" s="66" t="s">
        <v>2098</v>
      </c>
      <c r="B20" s="80"/>
      <c r="C20" s="80" t="s">
        <v>304</v>
      </c>
      <c r="D20" s="81" t="s">
        <v>814</v>
      </c>
      <c r="E20" s="145" t="s">
        <v>303</v>
      </c>
      <c r="F20" s="82">
        <v>80</v>
      </c>
      <c r="G20" s="83">
        <v>3.65</v>
      </c>
      <c r="H20" s="120">
        <f t="shared" si="1"/>
        <v>292</v>
      </c>
    </row>
    <row r="21" spans="1:8" ht="22.5">
      <c r="A21" s="66" t="s">
        <v>2099</v>
      </c>
      <c r="B21" s="80">
        <v>11962</v>
      </c>
      <c r="C21" s="80" t="s">
        <v>47</v>
      </c>
      <c r="D21" s="81" t="s">
        <v>371</v>
      </c>
      <c r="E21" s="145" t="s">
        <v>303</v>
      </c>
      <c r="F21" s="82">
        <v>800</v>
      </c>
      <c r="G21" s="83">
        <v>0.08</v>
      </c>
      <c r="H21" s="120">
        <f t="shared" si="1"/>
        <v>64</v>
      </c>
    </row>
    <row r="22" spans="1:8">
      <c r="A22" s="66" t="s">
        <v>2100</v>
      </c>
      <c r="B22" s="80"/>
      <c r="C22" s="80" t="s">
        <v>47</v>
      </c>
      <c r="D22" s="81" t="s">
        <v>350</v>
      </c>
      <c r="E22" s="143" t="s">
        <v>303</v>
      </c>
      <c r="F22" s="82">
        <v>100</v>
      </c>
      <c r="G22" s="83">
        <v>4.03</v>
      </c>
      <c r="H22" s="120">
        <f t="shared" si="1"/>
        <v>403</v>
      </c>
    </row>
    <row r="23" spans="1:8">
      <c r="A23" s="66" t="s">
        <v>2101</v>
      </c>
      <c r="B23" s="80">
        <v>1891</v>
      </c>
      <c r="C23" s="80" t="s">
        <v>47</v>
      </c>
      <c r="D23" s="81" t="s">
        <v>370</v>
      </c>
      <c r="E23" s="143" t="s">
        <v>303</v>
      </c>
      <c r="F23" s="82">
        <v>200</v>
      </c>
      <c r="G23" s="83">
        <v>1.66</v>
      </c>
      <c r="H23" s="120">
        <f t="shared" si="1"/>
        <v>332</v>
      </c>
    </row>
    <row r="24" spans="1:8">
      <c r="A24" s="66" t="s">
        <v>2102</v>
      </c>
      <c r="B24" s="80"/>
      <c r="C24" s="80" t="s">
        <v>47</v>
      </c>
      <c r="D24" s="81" t="s">
        <v>388</v>
      </c>
      <c r="E24" s="143" t="s">
        <v>303</v>
      </c>
      <c r="F24" s="82">
        <v>220</v>
      </c>
      <c r="G24" s="83">
        <v>3.25</v>
      </c>
      <c r="H24" s="120">
        <f t="shared" si="1"/>
        <v>715</v>
      </c>
    </row>
    <row r="25" spans="1:8">
      <c r="A25" s="66" t="s">
        <v>2103</v>
      </c>
      <c r="B25" s="80">
        <v>39997</v>
      </c>
      <c r="C25" s="80" t="s">
        <v>47</v>
      </c>
      <c r="D25" s="81" t="s">
        <v>375</v>
      </c>
      <c r="E25" s="145" t="s">
        <v>303</v>
      </c>
      <c r="F25" s="82">
        <v>1300</v>
      </c>
      <c r="G25" s="83">
        <v>0.11</v>
      </c>
      <c r="H25" s="120">
        <f t="shared" si="1"/>
        <v>143</v>
      </c>
    </row>
    <row r="26" spans="1:8">
      <c r="A26" s="66" t="s">
        <v>2104</v>
      </c>
      <c r="B26" s="66">
        <v>39208</v>
      </c>
      <c r="C26" s="80" t="s">
        <v>47</v>
      </c>
      <c r="D26" s="81" t="s">
        <v>315</v>
      </c>
      <c r="E26" s="145" t="s">
        <v>303</v>
      </c>
      <c r="F26" s="120">
        <v>1300</v>
      </c>
      <c r="G26" s="144">
        <v>0.27</v>
      </c>
      <c r="H26" s="120">
        <f t="shared" si="1"/>
        <v>351</v>
      </c>
    </row>
    <row r="27" spans="1:8">
      <c r="A27" s="66" t="s">
        <v>2105</v>
      </c>
      <c r="B27" s="66">
        <v>2515</v>
      </c>
      <c r="C27" s="80" t="s">
        <v>47</v>
      </c>
      <c r="D27" s="81" t="s">
        <v>336</v>
      </c>
      <c r="E27" s="143" t="s">
        <v>303</v>
      </c>
      <c r="F27" s="120">
        <v>220</v>
      </c>
      <c r="G27" s="144">
        <v>5.58</v>
      </c>
      <c r="H27" s="120">
        <f t="shared" si="1"/>
        <v>1227.5999999999999</v>
      </c>
    </row>
    <row r="28" spans="1:8">
      <c r="A28" s="66" t="s">
        <v>2106</v>
      </c>
      <c r="B28" s="66"/>
      <c r="C28" s="80" t="s">
        <v>47</v>
      </c>
      <c r="D28" s="81" t="s">
        <v>357</v>
      </c>
      <c r="E28" s="143" t="s">
        <v>21</v>
      </c>
      <c r="F28" s="120">
        <v>125</v>
      </c>
      <c r="G28" s="144">
        <v>1.3</v>
      </c>
      <c r="H28" s="120">
        <f t="shared" si="1"/>
        <v>162.5</v>
      </c>
    </row>
    <row r="29" spans="1:8" ht="22.5">
      <c r="A29" s="66" t="s">
        <v>2107</v>
      </c>
      <c r="B29" s="66" t="s">
        <v>1152</v>
      </c>
      <c r="C29" s="80" t="s">
        <v>1151</v>
      </c>
      <c r="D29" s="81" t="s">
        <v>815</v>
      </c>
      <c r="E29" s="143" t="s">
        <v>303</v>
      </c>
      <c r="F29" s="120">
        <v>52</v>
      </c>
      <c r="G29" s="144">
        <v>18.489999999999998</v>
      </c>
      <c r="H29" s="120">
        <f t="shared" si="1"/>
        <v>961.48</v>
      </c>
    </row>
    <row r="30" spans="1:8">
      <c r="A30" s="66" t="s">
        <v>2108</v>
      </c>
      <c r="B30" s="80">
        <v>92867</v>
      </c>
      <c r="C30" s="80" t="s">
        <v>47</v>
      </c>
      <c r="D30" s="81" t="s">
        <v>816</v>
      </c>
      <c r="E30" s="143" t="s">
        <v>303</v>
      </c>
      <c r="F30" s="82">
        <v>100</v>
      </c>
      <c r="G30" s="144">
        <v>16.27</v>
      </c>
      <c r="H30" s="120">
        <f t="shared" si="1"/>
        <v>1627</v>
      </c>
    </row>
    <row r="31" spans="1:8">
      <c r="A31" s="66" t="s">
        <v>2109</v>
      </c>
      <c r="B31" s="80"/>
      <c r="C31" s="80" t="s">
        <v>304</v>
      </c>
      <c r="D31" s="81" t="s">
        <v>390</v>
      </c>
      <c r="E31" s="145" t="s">
        <v>21</v>
      </c>
      <c r="F31" s="82">
        <v>280</v>
      </c>
      <c r="G31" s="144">
        <f>(35.99/6)*1.4</f>
        <v>8.3976666666666677</v>
      </c>
      <c r="H31" s="120">
        <f t="shared" si="1"/>
        <v>2351.35</v>
      </c>
    </row>
    <row r="32" spans="1:8">
      <c r="A32" s="439" t="s">
        <v>826</v>
      </c>
      <c r="B32" s="440"/>
      <c r="C32" s="441"/>
      <c r="D32" s="440"/>
      <c r="E32" s="440"/>
      <c r="F32" s="440"/>
      <c r="G32" s="442"/>
      <c r="H32" s="316">
        <f>SUM(H12:H31)</f>
        <v>55913.73</v>
      </c>
    </row>
    <row r="33" spans="1:8" s="269" customFormat="1">
      <c r="A33" s="410" t="s">
        <v>1465</v>
      </c>
      <c r="B33" s="412"/>
      <c r="C33" s="411"/>
      <c r="D33" s="412"/>
      <c r="E33" s="412"/>
      <c r="F33" s="412"/>
      <c r="G33" s="413"/>
      <c r="H33" s="146">
        <f>H10+H32</f>
        <v>183743.76</v>
      </c>
    </row>
  </sheetData>
  <autoFilter ref="A2:H33"/>
  <customSheetViews>
    <customSheetView guid="{1D8CB36E-9B6A-4B9B-B1E2-DCA77B5E31B1}" showPageBreaks="1" showAutoFilter="1" view="pageBreakPreview" topLeftCell="A4">
      <selection activeCell="D29" sqref="D29"/>
      <pageMargins left="0.51181102362204722" right="0.51181102362204722" top="0.78740157480314965" bottom="0.78740157480314965" header="0.31496062992125984" footer="0.31496062992125984"/>
      <printOptions horizontalCentered="1"/>
      <pageSetup paperSize="9" scale="52" orientation="portrait" r:id="rId1"/>
      <autoFilter ref="A2:H33"/>
    </customSheetView>
    <customSheetView guid="{17A4E753-33F2-4577-AD00-66EE1CD06ED8}" showPageBreaks="1" showAutoFilter="1" view="pageBreakPreview" topLeftCell="A4">
      <selection activeCell="D29" sqref="D29"/>
      <pageMargins left="0.51181102362204722" right="0.51181102362204722" top="0.78740157480314965" bottom="0.78740157480314965" header="0.31496062992125984" footer="0.31496062992125984"/>
      <printOptions horizontalCentered="1"/>
      <pageSetup paperSize="9" scale="52" orientation="portrait" r:id="rId2"/>
      <autoFilter ref="A2:H33"/>
    </customSheetView>
    <customSheetView guid="{9C8224A7-552D-41D4-9DDD-307712C35EF4}" showPageBreaks="1" showAutoFilter="1" view="pageBreakPreview" topLeftCell="A4">
      <selection activeCell="D29" sqref="D29"/>
      <pageMargins left="0.51181102362204722" right="0.51181102362204722" top="0.78740157480314965" bottom="0.78740157480314965" header="0.31496062992125984" footer="0.31496062992125984"/>
      <printOptions horizontalCentered="1"/>
      <pageSetup paperSize="9" scale="52" orientation="portrait" r:id="rId3"/>
      <autoFilter ref="A2:H33"/>
    </customSheetView>
  </customSheetViews>
  <mergeCells count="5">
    <mergeCell ref="A32:G32"/>
    <mergeCell ref="A1:H1"/>
    <mergeCell ref="A11:H11"/>
    <mergeCell ref="A10:G10"/>
    <mergeCell ref="A33:G33"/>
  </mergeCells>
  <printOptions horizontalCentered="1"/>
  <pageMargins left="0.51181102362204722" right="0.51181102362204722" top="0.78740157480314965" bottom="0.78740157480314965" header="0.31496062992125984" footer="0.31496062992125984"/>
  <pageSetup paperSize="9" scale="52"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15</vt:i4>
      </vt:variant>
      <vt:variant>
        <vt:lpstr>Intervalos nomeados</vt:lpstr>
      </vt:variant>
      <vt:variant>
        <vt:i4>12</vt:i4>
      </vt:variant>
    </vt:vector>
  </HeadingPairs>
  <TitlesOfParts>
    <vt:vector size="27" baseType="lpstr">
      <vt:lpstr>Planilha</vt:lpstr>
      <vt:lpstr>CRONOGRAMA</vt:lpstr>
      <vt:lpstr>Lista de instalação elétrica</vt:lpstr>
      <vt:lpstr>SPDA</vt:lpstr>
      <vt:lpstr>Hidráulica</vt:lpstr>
      <vt:lpstr>Esgoto</vt:lpstr>
      <vt:lpstr>Combate a Incêndio</vt:lpstr>
      <vt:lpstr> IT médico</vt:lpstr>
      <vt:lpstr>SISTEMAS ESPECIAIS</vt:lpstr>
      <vt:lpstr>SONORIZAÇÃO</vt:lpstr>
      <vt:lpstr>GASES MEDICINAIS</vt:lpstr>
      <vt:lpstr>CLIMATIZAÇÃO</vt:lpstr>
      <vt:lpstr>BDI equipamentos</vt:lpstr>
      <vt:lpstr>BDI serviços</vt:lpstr>
      <vt:lpstr>Plan1</vt:lpstr>
      <vt:lpstr>'BDI equipamentos'!Area_de_impressao</vt:lpstr>
      <vt:lpstr>'BDI serviços'!Area_de_impressao</vt:lpstr>
      <vt:lpstr>CLIMATIZAÇÃO!Area_de_impressao</vt:lpstr>
      <vt:lpstr>'Combate a Incêndio'!Area_de_impressao</vt:lpstr>
      <vt:lpstr>CRONOGRAMA!Area_de_impressao</vt:lpstr>
      <vt:lpstr>'GASES MEDICINAIS'!Area_de_impressao</vt:lpstr>
      <vt:lpstr>Hidráulica!Area_de_impressao</vt:lpstr>
      <vt:lpstr>'Lista de instalação elétrica'!Area_de_impressao</vt:lpstr>
      <vt:lpstr>Planilha!Area_de_impressao</vt:lpstr>
      <vt:lpstr>SPDA!Area_de_impressao</vt:lpstr>
      <vt:lpstr>CRONOGRAMA!Titulos_de_impressao</vt:lpstr>
      <vt:lpstr>'GASES MEDICINAIS'!Titulos_de_impressao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Allyne Rodrigues Ribeiro Felix</cp:lastModifiedBy>
  <cp:lastPrinted>2016-09-22T12:43:04Z</cp:lastPrinted>
  <dcterms:created xsi:type="dcterms:W3CDTF">2015-07-24T10:08:37Z</dcterms:created>
  <dcterms:modified xsi:type="dcterms:W3CDTF">2016-10-06T12:13:27Z</dcterms:modified>
</cp:coreProperties>
</file>