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1.xml" ContentType="application/vnd.openxmlformats-officedocument.spreadsheetml.revisionLog+xml"/>
  <Override PartName="/xl/revisions/revisionLog4.xml" ContentType="application/vnd.openxmlformats-officedocument.spreadsheetml.revisionLog+xml"/>
  <Override PartName="/xl/revisions/revisionLog1.xml" ContentType="application/vnd.openxmlformats-officedocument.spreadsheetml.revisionLog+xml"/>
  <Override PartName="/xl/revisions/revisionLog1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lyne\Desktop\"/>
    </mc:Choice>
  </mc:AlternateContent>
  <bookViews>
    <workbookView xWindow="0" yWindow="480" windowWidth="3795" windowHeight="6600" activeTab="1"/>
  </bookViews>
  <sheets>
    <sheet name="Planilha" sheetId="1" r:id="rId1"/>
    <sheet name="CRONOGRAMA" sheetId="2" r:id="rId2"/>
    <sheet name="Lista de instalação elétrica" sheetId="3" r:id="rId3"/>
    <sheet name="SPDA" sheetId="4" r:id="rId4"/>
    <sheet name="Hidráulica" sheetId="5" r:id="rId5"/>
    <sheet name="Esgoto" sheetId="6" r:id="rId6"/>
    <sheet name="Combate a Incêndio" sheetId="7" r:id="rId7"/>
    <sheet name=" IT médico" sheetId="8" r:id="rId8"/>
    <sheet name="SISTEMAS ESPECIAIS" sheetId="9" r:id="rId9"/>
    <sheet name="SONORIZAÇÃO" sheetId="10" r:id="rId10"/>
    <sheet name="GASES MEDICINAIS" sheetId="11" r:id="rId11"/>
    <sheet name="CLIMATIZAÇÃO" sheetId="12" r:id="rId12"/>
    <sheet name="BDI equipamentos" sheetId="13" r:id="rId13"/>
    <sheet name="BDI serviços" sheetId="14" r:id="rId14"/>
    <sheet name="Plan1" sheetId="15" r:id="rId15"/>
  </sheets>
  <externalReferences>
    <externalReference r:id="rId16"/>
    <externalReference r:id="rId17"/>
  </externalReferences>
  <definedNames>
    <definedName name="_3_00_m" localSheetId="7">#REF!</definedName>
    <definedName name="_3_00_m" localSheetId="12">#REF!</definedName>
    <definedName name="_3_00_m" localSheetId="13">#REF!</definedName>
    <definedName name="_3_00_m" localSheetId="11">#REF!</definedName>
    <definedName name="_3_00_m" localSheetId="8">#REF!</definedName>
    <definedName name="_3_00_m" localSheetId="9">#REF!</definedName>
    <definedName name="_3_00_m" localSheetId="3">#REF!</definedName>
    <definedName name="_3_00_m">#REF!</definedName>
    <definedName name="_A" localSheetId="7">#REF!</definedName>
    <definedName name="_A" localSheetId="12">#REF!</definedName>
    <definedName name="_A" localSheetId="13">#REF!</definedName>
    <definedName name="_A" localSheetId="11">#REF!</definedName>
    <definedName name="_A" localSheetId="8">#REF!</definedName>
    <definedName name="_A" localSheetId="9">#REF!</definedName>
    <definedName name="_A" localSheetId="3">#REF!</definedName>
    <definedName name="_A">#REF!</definedName>
    <definedName name="_A_2" localSheetId="7">#REF!</definedName>
    <definedName name="_A_2" localSheetId="12">#REF!</definedName>
    <definedName name="_A_2" localSheetId="13">#REF!</definedName>
    <definedName name="_A_2" localSheetId="11">#REF!</definedName>
    <definedName name="_A_2" localSheetId="8">#REF!</definedName>
    <definedName name="_A_2" localSheetId="9">#REF!</definedName>
    <definedName name="_A_2" localSheetId="3">#REF!</definedName>
    <definedName name="_A_2">#REF!</definedName>
    <definedName name="_A_3" localSheetId="7">#REF!</definedName>
    <definedName name="_A_3" localSheetId="12">#REF!</definedName>
    <definedName name="_A_3" localSheetId="13">#REF!</definedName>
    <definedName name="_A_3" localSheetId="11">#REF!</definedName>
    <definedName name="_A_3" localSheetId="8">#REF!</definedName>
    <definedName name="_A_3" localSheetId="9">#REF!</definedName>
    <definedName name="_A_3" localSheetId="3">#REF!</definedName>
    <definedName name="_A_3">#REF!</definedName>
    <definedName name="_Fill" localSheetId="7" hidden="1">#REF!</definedName>
    <definedName name="_Fill" localSheetId="12" hidden="1">#REF!</definedName>
    <definedName name="_Fill" localSheetId="13" hidden="1">#REF!</definedName>
    <definedName name="_Fill" localSheetId="11" hidden="1">#REF!</definedName>
    <definedName name="_Fill" localSheetId="8" hidden="1">#REF!</definedName>
    <definedName name="_Fill" localSheetId="9" hidden="1">#REF!</definedName>
    <definedName name="_Fill" localSheetId="3" hidden="1">#REF!</definedName>
    <definedName name="_Fill" hidden="1">#REF!</definedName>
    <definedName name="_xlnm._FilterDatabase" localSheetId="7" hidden="1">' IT médico'!$A$2:$G$11</definedName>
    <definedName name="_xlnm._FilterDatabase" localSheetId="12" hidden="1">#REF!</definedName>
    <definedName name="_xlnm._FilterDatabase" localSheetId="13" hidden="1">#REF!</definedName>
    <definedName name="_xlnm._FilterDatabase" localSheetId="11" hidden="1">CLIMATIZAÇÃO!$A$2:$G$186</definedName>
    <definedName name="_xlnm._FilterDatabase" localSheetId="6" hidden="1">'Combate a Incêndio'!$A$2:$H$26</definedName>
    <definedName name="_xlnm._FilterDatabase" localSheetId="5" hidden="1">Esgoto!$A$2:$H$51</definedName>
    <definedName name="_xlnm._FilterDatabase" localSheetId="4" hidden="1">Hidráulica!$A$2:$H$103</definedName>
    <definedName name="_xlnm._FilterDatabase" localSheetId="2" hidden="1">'Lista de instalação elétrica'!$A$2:$H$131</definedName>
    <definedName name="_xlnm._FilterDatabase" localSheetId="0" hidden="1">Planilha!$A$8:$J$255</definedName>
    <definedName name="_xlnm._FilterDatabase" localSheetId="8" hidden="1">'SISTEMAS ESPECIAIS'!$A$2:$H$32</definedName>
    <definedName name="_xlnm._FilterDatabase" localSheetId="9" hidden="1">SONORIZAÇÃO!$A$2:$H$11</definedName>
    <definedName name="_xlnm._FilterDatabase" localSheetId="3" hidden="1">SPDA!$A$2:$H$14</definedName>
    <definedName name="_xlnm._FilterDatabase" hidden="1">#REF!</definedName>
    <definedName name="_Order1" hidden="1">255</definedName>
    <definedName name="_Order2" hidden="1">255</definedName>
    <definedName name="AAA" localSheetId="12" hidden="1">{#N/A,#N/A,FALSE,"SYSOC";#N/A,#N/A,FALSE,"RESU-GESTION";#N/A,#N/A,FALSE,"EVOL-MNA";#N/A,#N/A,FALSE,"VTAS-ANALI";#N/A,#N/A,FALSE,"ANALI-GSFIJOS";#N/A,#N/A,FALSE,"DETA-RUBROS";#N/A,#N/A,FALSE,"ANALI-CNF";#N/A,#N/A,FALSE,"BILAN";#N/A,#N/A,FALSE,"TAB_FIN";#N/A,#N/A,FALSE,"IND_ECO"}</definedName>
    <definedName name="AAA" localSheetId="13" hidden="1">{#N/A,#N/A,FALSE,"SYSOC";#N/A,#N/A,FALSE,"RESU-GESTION";#N/A,#N/A,FALSE,"EVOL-MNA";#N/A,#N/A,FALSE,"VTAS-ANALI";#N/A,#N/A,FALSE,"ANALI-GSFIJOS";#N/A,#N/A,FALSE,"DETA-RUBROS";#N/A,#N/A,FALSE,"ANALI-CNF";#N/A,#N/A,FALSE,"BILAN";#N/A,#N/A,FALSE,"TAB_FIN";#N/A,#N/A,FALSE,"IND_ECO"}</definedName>
    <definedName name="AAA" localSheetId="2" hidden="1">{#N/A,#N/A,FALSE,"SYSOC";#N/A,#N/A,FALSE,"RESU-GESTION";#N/A,#N/A,FALSE,"EVOL-MNA";#N/A,#N/A,FALSE,"VTAS-ANALI";#N/A,#N/A,FALSE,"ANALI-GSFIJOS";#N/A,#N/A,FALSE,"DETA-RUBROS";#N/A,#N/A,FALSE,"ANALI-CNF";#N/A,#N/A,FALSE,"BILAN";#N/A,#N/A,FALSE,"TAB_FIN";#N/A,#N/A,FALSE,"IND_ECO"}</definedName>
    <definedName name="AAA" hidden="1">{#N/A,#N/A,FALSE,"SYSOC";#N/A,#N/A,FALSE,"RESU-GESTION";#N/A,#N/A,FALSE,"EVOL-MNA";#N/A,#N/A,FALSE,"VTAS-ANALI";#N/A,#N/A,FALSE,"ANALI-GSFIJOS";#N/A,#N/A,FALSE,"DETA-RUBROS";#N/A,#N/A,FALSE,"ANALI-CNF";#N/A,#N/A,FALSE,"BILAN";#N/A,#N/A,FALSE,"TAB_FIN";#N/A,#N/A,FALSE,"IND_ECO"}</definedName>
    <definedName name="AAAA" localSheetId="12" hidden="1">{#N/A,#N/A,FALSE,"SYSOC";#N/A,#N/A,FALSE,"RESU-GESTION";#N/A,#N/A,FALSE,"EVOL-MNA";#N/A,#N/A,FALSE,"VTAS-ANALI";#N/A,#N/A,FALSE,"ANALI-GSFIJOS";#N/A,#N/A,FALSE,"DETA-RUBROS";#N/A,#N/A,FALSE,"ANALI-CNF";#N/A,#N/A,FALSE,"BILAN";#N/A,#N/A,FALSE,"TAB_FIN";#N/A,#N/A,FALSE,"IND_ECO"}</definedName>
    <definedName name="AAAA" localSheetId="13" hidden="1">{#N/A,#N/A,FALSE,"SYSOC";#N/A,#N/A,FALSE,"RESU-GESTION";#N/A,#N/A,FALSE,"EVOL-MNA";#N/A,#N/A,FALSE,"VTAS-ANALI";#N/A,#N/A,FALSE,"ANALI-GSFIJOS";#N/A,#N/A,FALSE,"DETA-RUBROS";#N/A,#N/A,FALSE,"ANALI-CNF";#N/A,#N/A,FALSE,"BILAN";#N/A,#N/A,FALSE,"TAB_FIN";#N/A,#N/A,FALSE,"IND_ECO"}</definedName>
    <definedName name="AAAA" localSheetId="2" hidden="1">{#N/A,#N/A,FALSE,"SYSOC";#N/A,#N/A,FALSE,"RESU-GESTION";#N/A,#N/A,FALSE,"EVOL-MNA";#N/A,#N/A,FALSE,"VTAS-ANALI";#N/A,#N/A,FALSE,"ANALI-GSFIJOS";#N/A,#N/A,FALSE,"DETA-RUBROS";#N/A,#N/A,FALSE,"ANALI-CNF";#N/A,#N/A,FALSE,"BILAN";#N/A,#N/A,FALSE,"TAB_FIN";#N/A,#N/A,FALSE,"IND_ECO"}</definedName>
    <definedName name="AAAA" hidden="1">{#N/A,#N/A,FALSE,"SYSOC";#N/A,#N/A,FALSE,"RESU-GESTION";#N/A,#N/A,FALSE,"EVOL-MNA";#N/A,#N/A,FALSE,"VTAS-ANALI";#N/A,#N/A,FALSE,"ANALI-GSFIJOS";#N/A,#N/A,FALSE,"DETA-RUBROS";#N/A,#N/A,FALSE,"ANALI-CNF";#N/A,#N/A,FALSE,"BILAN";#N/A,#N/A,FALSE,"TAB_FIN";#N/A,#N/A,FALSE,"IND_ECO"}</definedName>
    <definedName name="AG" localSheetId="7">#REF!</definedName>
    <definedName name="AG" localSheetId="12">#REF!</definedName>
    <definedName name="AG" localSheetId="13">#REF!</definedName>
    <definedName name="AG" localSheetId="11">#REF!</definedName>
    <definedName name="AG" localSheetId="8">#REF!</definedName>
    <definedName name="AG" localSheetId="9">#REF!</definedName>
    <definedName name="AG" localSheetId="3">#REF!</definedName>
    <definedName name="AG">#REF!</definedName>
    <definedName name="_xlnm.Print_Area" localSheetId="12">'BDI equipamentos'!$A$1:$I$43</definedName>
    <definedName name="_xlnm.Print_Area" localSheetId="13">'BDI serviços'!$A$1:$I$43</definedName>
    <definedName name="_xlnm.Print_Area" localSheetId="11">CLIMATIZAÇÃO!$A$1:$G$186</definedName>
    <definedName name="_xlnm.Print_Area" localSheetId="6">'Combate a Incêndio'!$A$1:$H$26</definedName>
    <definedName name="_xlnm.Print_Area" localSheetId="1">CRONOGRAMA!$B$1:$T$76</definedName>
    <definedName name="_xlnm.Print_Area" localSheetId="10">'GASES MEDICINAIS'!$A$1:$H$218</definedName>
    <definedName name="_xlnm.Print_Area" localSheetId="4">Hidráulica!$A$1:$H$103</definedName>
    <definedName name="_xlnm.Print_Area" localSheetId="2">'Lista de instalação elétrica'!$A$1:$H$131</definedName>
    <definedName name="_xlnm.Print_Area" localSheetId="0">Planilha!$A$1:$J$259</definedName>
    <definedName name="_xlnm.Print_Area" localSheetId="3">SPDA!$A$1:$H$14</definedName>
    <definedName name="BBB" localSheetId="12" hidden="1">{#N/A,#N/A,FALSE,"SYSOC";#N/A,#N/A,FALSE,"RESU-GESTION";#N/A,#N/A,FALSE,"EVOL-MNA";#N/A,#N/A,FALSE,"VTAS-ANALI";#N/A,#N/A,FALSE,"ANALI-GSFIJOS";#N/A,#N/A,FALSE,"DETA-RUBROS";#N/A,#N/A,FALSE,"ANALI-CNF";#N/A,#N/A,FALSE,"BILAN";#N/A,#N/A,FALSE,"TAB_FIN";#N/A,#N/A,FALSE,"IND_ECO"}</definedName>
    <definedName name="BBB" localSheetId="13" hidden="1">{#N/A,#N/A,FALSE,"SYSOC";#N/A,#N/A,FALSE,"RESU-GESTION";#N/A,#N/A,FALSE,"EVOL-MNA";#N/A,#N/A,FALSE,"VTAS-ANALI";#N/A,#N/A,FALSE,"ANALI-GSFIJOS";#N/A,#N/A,FALSE,"DETA-RUBROS";#N/A,#N/A,FALSE,"ANALI-CNF";#N/A,#N/A,FALSE,"BILAN";#N/A,#N/A,FALSE,"TAB_FIN";#N/A,#N/A,FALSE,"IND_ECO"}</definedName>
    <definedName name="BBB" localSheetId="2" hidden="1">{#N/A,#N/A,FALSE,"SYSOC";#N/A,#N/A,FALSE,"RESU-GESTION";#N/A,#N/A,FALSE,"EVOL-MNA";#N/A,#N/A,FALSE,"VTAS-ANALI";#N/A,#N/A,FALSE,"ANALI-GSFIJOS";#N/A,#N/A,FALSE,"DETA-RUBROS";#N/A,#N/A,FALSE,"ANALI-CNF";#N/A,#N/A,FALSE,"BILAN";#N/A,#N/A,FALSE,"TAB_FIN";#N/A,#N/A,FALSE,"IND_ECO"}</definedName>
    <definedName name="BBB" hidden="1">{#N/A,#N/A,FALSE,"SYSOC";#N/A,#N/A,FALSE,"RESU-GESTION";#N/A,#N/A,FALSE,"EVOL-MNA";#N/A,#N/A,FALSE,"VTAS-ANALI";#N/A,#N/A,FALSE,"ANALI-GSFIJOS";#N/A,#N/A,FALSE,"DETA-RUBROS";#N/A,#N/A,FALSE,"ANALI-CNF";#N/A,#N/A,FALSE,"BILAN";#N/A,#N/A,FALSE,"TAB_FIN";#N/A,#N/A,FALSE,"IND_ECO"}</definedName>
    <definedName name="EVOLUTION_DES_ROI" localSheetId="12" hidden="1">{#N/A,#N/A,FALSE,"SYSOC";#N/A,#N/A,FALSE,"RESU-GESTION";#N/A,#N/A,FALSE,"EVOL-MNA";#N/A,#N/A,FALSE,"VTAS-ANALI";#N/A,#N/A,FALSE,"ANALI-GSFIJOS";#N/A,#N/A,FALSE,"DETA-RUBROS";#N/A,#N/A,FALSE,"ANALI-CNF";#N/A,#N/A,FALSE,"BILAN";#N/A,#N/A,FALSE,"TAB_FIN";#N/A,#N/A,FALSE,"IND_ECO"}</definedName>
    <definedName name="EVOLUTION_DES_ROI" localSheetId="13" hidden="1">{#N/A,#N/A,FALSE,"SYSOC";#N/A,#N/A,FALSE,"RESU-GESTION";#N/A,#N/A,FALSE,"EVOL-MNA";#N/A,#N/A,FALSE,"VTAS-ANALI";#N/A,#N/A,FALSE,"ANALI-GSFIJOS";#N/A,#N/A,FALSE,"DETA-RUBROS";#N/A,#N/A,FALSE,"ANALI-CNF";#N/A,#N/A,FALSE,"BILAN";#N/A,#N/A,FALSE,"TAB_FIN";#N/A,#N/A,FALSE,"IND_ECO"}</definedName>
    <definedName name="EVOLUTION_DES_ROI" localSheetId="2" hidden="1">{#N/A,#N/A,FALSE,"SYSOC";#N/A,#N/A,FALSE,"RESU-GESTION";#N/A,#N/A,FALSE,"EVOL-MNA";#N/A,#N/A,FALSE,"VTAS-ANALI";#N/A,#N/A,FALSE,"ANALI-GSFIJOS";#N/A,#N/A,FALSE,"DETA-RUBROS";#N/A,#N/A,FALSE,"ANALI-CNF";#N/A,#N/A,FALSE,"BILAN";#N/A,#N/A,FALSE,"TAB_FIN";#N/A,#N/A,FALSE,"IND_ECO"}</definedName>
    <definedName name="EVOLUTION_DES_ROI" hidden="1">{#N/A,#N/A,FALSE,"SYSOC";#N/A,#N/A,FALSE,"RESU-GESTION";#N/A,#N/A,FALSE,"EVOL-MNA";#N/A,#N/A,FALSE,"VTAS-ANALI";#N/A,#N/A,FALSE,"ANALI-GSFIJOS";#N/A,#N/A,FALSE,"DETA-RUBROS";#N/A,#N/A,FALSE,"ANALI-CNF";#N/A,#N/A,FALSE,"BILAN";#N/A,#N/A,FALSE,"TAB_FIN";#N/A,#N/A,FALSE,"IND_ECO"}</definedName>
    <definedName name="Excel_BuiltIn_Print_Area" localSheetId="7">#REF!</definedName>
    <definedName name="Excel_BuiltIn_Print_Area" localSheetId="12">#REF!</definedName>
    <definedName name="Excel_BuiltIn_Print_Area" localSheetId="13">#REF!</definedName>
    <definedName name="Excel_BuiltIn_Print_Area" localSheetId="11">#REF!</definedName>
    <definedName name="Excel_BuiltIn_Print_Area" localSheetId="8">#REF!</definedName>
    <definedName name="Excel_BuiltIn_Print_Area" localSheetId="9">#REF!</definedName>
    <definedName name="Excel_BuiltIn_Print_Area" localSheetId="3">#REF!</definedName>
    <definedName name="Excel_BuiltIn_Print_Area">#REF!</definedName>
    <definedName name="Excel_BuiltIn_Print_Titles_1" localSheetId="7">#REF!</definedName>
    <definedName name="Excel_BuiltIn_Print_Titles_1" localSheetId="12">#REF!</definedName>
    <definedName name="Excel_BuiltIn_Print_Titles_1" localSheetId="13">#REF!</definedName>
    <definedName name="Excel_BuiltIn_Print_Titles_1" localSheetId="11">#REF!</definedName>
    <definedName name="Excel_BuiltIn_Print_Titles_1" localSheetId="8">#REF!</definedName>
    <definedName name="Excel_BuiltIn_Print_Titles_1" localSheetId="9">#REF!</definedName>
    <definedName name="Excel_BuiltIn_Print_Titles_1" localSheetId="3">#REF!</definedName>
    <definedName name="Excel_BuiltIn_Print_Titles_1">#REF!</definedName>
    <definedName name="iiii" localSheetId="12" hidden="1">{#N/A,#N/A,FALSE,"MATERIAIS"}</definedName>
    <definedName name="iiii" localSheetId="13" hidden="1">{#N/A,#N/A,FALSE,"MATERIAIS"}</definedName>
    <definedName name="iiii" localSheetId="2" hidden="1">{#N/A,#N/A,FALSE,"MATERIAIS"}</definedName>
    <definedName name="iiii" hidden="1">{#N/A,#N/A,FALSE,"MATERIAIS"}</definedName>
    <definedName name="MAT" localSheetId="12" hidden="1">{#N/A,#N/A,FALSE,"MATERIAIS"}</definedName>
    <definedName name="MAT" localSheetId="13" hidden="1">{#N/A,#N/A,FALSE,"MATERIAIS"}</definedName>
    <definedName name="MAT" localSheetId="2" hidden="1">{#N/A,#N/A,FALSE,"MATERIAIS"}</definedName>
    <definedName name="MAT" hidden="1">{#N/A,#N/A,FALSE,"MATERIAIS"}</definedName>
    <definedName name="plan" localSheetId="12" hidden="1">{#N/A,#N/A,FALSE,"EQUIPAMENTOS"}</definedName>
    <definedName name="plan" localSheetId="13" hidden="1">{#N/A,#N/A,FALSE,"EQUIPAMENTOS"}</definedName>
    <definedName name="plan" localSheetId="2" hidden="1">{#N/A,#N/A,FALSE,"EQUIPAMENTOS"}</definedName>
    <definedName name="plan" hidden="1">{#N/A,#N/A,FALSE,"EQUIPAMENTOS"}</definedName>
    <definedName name="plan1" localSheetId="12" hidden="1">{#N/A,#N/A,FALSE,"MATERIAIS"}</definedName>
    <definedName name="plan1" localSheetId="13" hidden="1">{#N/A,#N/A,FALSE,"MATERIAIS"}</definedName>
    <definedName name="plan1" localSheetId="2" hidden="1">{#N/A,#N/A,FALSE,"MATERIAIS"}</definedName>
    <definedName name="plan1" hidden="1">{#N/A,#N/A,FALSE,"MATERIAIS"}</definedName>
    <definedName name="solve" localSheetId="7" hidden="1">#REF!</definedName>
    <definedName name="solve" localSheetId="12" hidden="1">#REF!</definedName>
    <definedName name="solve" localSheetId="13" hidden="1">#REF!</definedName>
    <definedName name="solve" localSheetId="11" hidden="1">#REF!</definedName>
    <definedName name="solve" localSheetId="8" hidden="1">#REF!</definedName>
    <definedName name="solve" localSheetId="9" hidden="1">#REF!</definedName>
    <definedName name="solve" localSheetId="3" hidden="1">#REF!</definedName>
    <definedName name="solve" hidden="1">#REF!</definedName>
    <definedName name="solver_lin" hidden="1">0</definedName>
    <definedName name="solver_num" hidden="1">0</definedName>
    <definedName name="solver_opt" localSheetId="7" hidden="1">#REF!</definedName>
    <definedName name="solver_opt" localSheetId="12" hidden="1">#REF!</definedName>
    <definedName name="solver_opt" localSheetId="13" hidden="1">#REF!</definedName>
    <definedName name="solver_opt" localSheetId="11" hidden="1">#REF!</definedName>
    <definedName name="solver_opt" localSheetId="8" hidden="1">#REF!</definedName>
    <definedName name="solver_opt" localSheetId="9" hidden="1">#REF!</definedName>
    <definedName name="solver_opt" localSheetId="3" hidden="1">#REF!</definedName>
    <definedName name="solver_opt" hidden="1">#REF!</definedName>
    <definedName name="solver_tmp" localSheetId="7" hidden="1">#REF!</definedName>
    <definedName name="solver_tmp" localSheetId="12" hidden="1">#REF!</definedName>
    <definedName name="solver_tmp" localSheetId="13" hidden="1">#REF!</definedName>
    <definedName name="solver_tmp" localSheetId="11" hidden="1">#REF!</definedName>
    <definedName name="solver_tmp" localSheetId="8" hidden="1">#REF!</definedName>
    <definedName name="solver_tmp" localSheetId="9" hidden="1">#REF!</definedName>
    <definedName name="solver_tmp" localSheetId="3" hidden="1">#REF!</definedName>
    <definedName name="solver_tmp" hidden="1">#REF!</definedName>
    <definedName name="solver_typ" hidden="1">1</definedName>
    <definedName name="solver_val" hidden="1">0</definedName>
    <definedName name="_xlnm.Print_Titles" localSheetId="1">CRONOGRAMA!$A:$D</definedName>
    <definedName name="_xlnm.Print_Titles" localSheetId="10">'GASES MEDICINAIS'!$1:$2</definedName>
    <definedName name="Toto" localSheetId="12" hidden="1">{#N/A,#N/A,FALSE,"SYSOC";#N/A,#N/A,FALSE,"RESU-GESTION";#N/A,#N/A,FALSE,"EVOL-MNA";#N/A,#N/A,FALSE,"VTAS-ANALI";#N/A,#N/A,FALSE,"ANALI-GSFIJOS";#N/A,#N/A,FALSE,"DETA-RUBROS";#N/A,#N/A,FALSE,"ANALI-CNF";#N/A,#N/A,FALSE,"BILAN";#N/A,#N/A,FALSE,"TAB_FIN";#N/A,#N/A,FALSE,"IND_ECO"}</definedName>
    <definedName name="Toto" localSheetId="13" hidden="1">{#N/A,#N/A,FALSE,"SYSOC";#N/A,#N/A,FALSE,"RESU-GESTION";#N/A,#N/A,FALSE,"EVOL-MNA";#N/A,#N/A,FALSE,"VTAS-ANALI";#N/A,#N/A,FALSE,"ANALI-GSFIJOS";#N/A,#N/A,FALSE,"DETA-RUBROS";#N/A,#N/A,FALSE,"ANALI-CNF";#N/A,#N/A,FALSE,"BILAN";#N/A,#N/A,FALSE,"TAB_FIN";#N/A,#N/A,FALSE,"IND_ECO"}</definedName>
    <definedName name="Toto" localSheetId="2" hidden="1">{#N/A,#N/A,FALSE,"SYSOC";#N/A,#N/A,FALSE,"RESU-GESTION";#N/A,#N/A,FALSE,"EVOL-MNA";#N/A,#N/A,FALSE,"VTAS-ANALI";#N/A,#N/A,FALSE,"ANALI-GSFIJOS";#N/A,#N/A,FALSE,"DETA-RUBROS";#N/A,#N/A,FALSE,"ANALI-CNF";#N/A,#N/A,FALSE,"BILAN";#N/A,#N/A,FALSE,"TAB_FIN";#N/A,#N/A,FALSE,"IND_ECO"}</definedName>
    <definedName name="Toto" hidden="1">{#N/A,#N/A,FALSE,"SYSOC";#N/A,#N/A,FALSE,"RESU-GESTION";#N/A,#N/A,FALSE,"EVOL-MNA";#N/A,#N/A,FALSE,"VTAS-ANALI";#N/A,#N/A,FALSE,"ANALI-GSFIJOS";#N/A,#N/A,FALSE,"DETA-RUBROS";#N/A,#N/A,FALSE,"ANALI-CNF";#N/A,#N/A,FALSE,"BILAN";#N/A,#N/A,FALSE,"TAB_FIN";#N/A,#N/A,FALSE,"IND_ECO"}</definedName>
    <definedName name="UN" comment="UNIDADE" localSheetId="7">#REF!</definedName>
    <definedName name="UN" comment="UNIDADE" localSheetId="12">#REF!</definedName>
    <definedName name="UN" comment="UNIDADE" localSheetId="13">#REF!</definedName>
    <definedName name="UN" comment="UNIDADE" localSheetId="11">#REF!</definedName>
    <definedName name="UN" comment="UNIDADE" localSheetId="8">#REF!</definedName>
    <definedName name="UN" comment="UNIDADE" localSheetId="9">#REF!</definedName>
    <definedName name="UN" comment="UNIDADE" localSheetId="3">#REF!</definedName>
    <definedName name="UN" comment="UNIDADE">#REF!</definedName>
    <definedName name="wrn.COLETAS._.DE._.EQUIPAMENTOS." localSheetId="12" hidden="1">{#N/A,#N/A,FALSE,"EQUIPAMENTOS"}</definedName>
    <definedName name="wrn.COLETAS._.DE._.EQUIPAMENTOS." localSheetId="13" hidden="1">{#N/A,#N/A,FALSE,"EQUIPAMENTOS"}</definedName>
    <definedName name="wrn.COLETAS._.DE._.EQUIPAMENTOS." localSheetId="2" hidden="1">{#N/A,#N/A,FALSE,"EQUIPAMENTOS"}</definedName>
    <definedName name="wrn.COLETAS._.DE._.EQUIPAMENTOS." hidden="1">{#N/A,#N/A,FALSE,"EQUIPAMENTOS"}</definedName>
    <definedName name="wrn.COLETAS._.DE._.MATERIAIS." localSheetId="12" hidden="1">{#N/A,#N/A,FALSE,"SOTREQ"}</definedName>
    <definedName name="wrn.COLETAS._.DE._.MATERIAIS." localSheetId="13" hidden="1">{#N/A,#N/A,FALSE,"SOTREQ"}</definedName>
    <definedName name="wrn.COLETAS._.DE._.MATERIAIS." localSheetId="2" hidden="1">{#N/A,#N/A,FALSE,"SOTREQ"}</definedName>
    <definedName name="wrn.COLETAS._.DE._.MATERIAIS." hidden="1">{#N/A,#N/A,FALSE,"SOTREQ"}</definedName>
    <definedName name="wrn.COMP._.EQUIP." localSheetId="12" hidden="1">{#N/A,#N/A,FALSE,"EQUIPAMENTOS"}</definedName>
    <definedName name="wrn.COMP._.EQUIP." localSheetId="13" hidden="1">{#N/A,#N/A,FALSE,"EQUIPAMENTOS"}</definedName>
    <definedName name="wrn.COMP._.EQUIP." localSheetId="2" hidden="1">{#N/A,#N/A,FALSE,"EQUIPAMENTOS"}</definedName>
    <definedName name="wrn.COMP._.EQUIP." hidden="1">{#N/A,#N/A,FALSE,"EQUIPAMENTOS"}</definedName>
    <definedName name="wrn.COMP._.MATERIAIS." localSheetId="12" hidden="1">{#N/A,#N/A,FALSE,"MATERIAIS"}</definedName>
    <definedName name="wrn.COMP._.MATERIAIS." localSheetId="13" hidden="1">{#N/A,#N/A,FALSE,"MATERIAIS"}</definedName>
    <definedName name="wrn.COMP._.MATERIAIS." localSheetId="2" hidden="1">{#N/A,#N/A,FALSE,"MATERIAIS"}</definedName>
    <definedName name="wrn.COMP._.MATERIAIS." hidden="1">{#N/A,#N/A,FALSE,"MATERIAIS"}</definedName>
    <definedName name="wrn.PNEUS." localSheetId="12" hidden="1">{#N/A,#N/A,FALSE,"EQUIPAMENTOS"}</definedName>
    <definedName name="wrn.PNEUS." localSheetId="13" hidden="1">{#N/A,#N/A,FALSE,"EQUIPAMENTOS"}</definedName>
    <definedName name="wrn.PNEUS." localSheetId="2" hidden="1">{#N/A,#N/A,FALSE,"EQUIPAMENTOS"}</definedName>
    <definedName name="wrn.PNEUS." hidden="1">{#N/A,#N/A,FALSE,"EQUIPAMENTOS"}</definedName>
    <definedName name="wrn.SOCIEDAD." localSheetId="12" hidden="1">{#N/A,#N/A,FALSE,"SYSOC";#N/A,#N/A,FALSE,"RESU-GESTION";#N/A,#N/A,FALSE,"EVOL-MNA";#N/A,#N/A,FALSE,"VTAS-ANALI";#N/A,#N/A,FALSE,"ANALI-GSFIJOS";#N/A,#N/A,FALSE,"DETA-RUBROS";#N/A,#N/A,FALSE,"ANALI-CNF";#N/A,#N/A,FALSE,"BILAN";#N/A,#N/A,FALSE,"TAB_FIN";#N/A,#N/A,FALSE,"IND_ECO"}</definedName>
    <definedName name="wrn.SOCIEDAD." localSheetId="13" hidden="1">{#N/A,#N/A,FALSE,"SYSOC";#N/A,#N/A,FALSE,"RESU-GESTION";#N/A,#N/A,FALSE,"EVOL-MNA";#N/A,#N/A,FALSE,"VTAS-ANALI";#N/A,#N/A,FALSE,"ANALI-GSFIJOS";#N/A,#N/A,FALSE,"DETA-RUBROS";#N/A,#N/A,FALSE,"ANALI-CNF";#N/A,#N/A,FALSE,"BILAN";#N/A,#N/A,FALSE,"TAB_FIN";#N/A,#N/A,FALSE,"IND_ECO"}</definedName>
    <definedName name="wrn.SOCIEDAD." localSheetId="2" hidden="1">{#N/A,#N/A,FALSE,"SYSOC";#N/A,#N/A,FALSE,"RESU-GESTION";#N/A,#N/A,FALSE,"EVOL-MNA";#N/A,#N/A,FALSE,"VTAS-ANALI";#N/A,#N/A,FALSE,"ANALI-GSFIJOS";#N/A,#N/A,FALSE,"DETA-RUBROS";#N/A,#N/A,FALSE,"ANALI-CNF";#N/A,#N/A,FALSE,"BILAN";#N/A,#N/A,FALSE,"TAB_FIN";#N/A,#N/A,FALSE,"IND_ECO"}</definedName>
    <definedName name="wrn.SOCIEDAD." hidden="1">{#N/A,#N/A,FALSE,"SYSOC";#N/A,#N/A,FALSE,"RESU-GESTION";#N/A,#N/A,FALSE,"EVOL-MNA";#N/A,#N/A,FALSE,"VTAS-ANALI";#N/A,#N/A,FALSE,"ANALI-GSFIJOS";#N/A,#N/A,FALSE,"DETA-RUBROS";#N/A,#N/A,FALSE,"ANALI-CNF";#N/A,#N/A,FALSE,"BILAN";#N/A,#N/A,FALSE,"TAB_FIN";#N/A,#N/A,FALSE,"IND_ECO"}</definedName>
    <definedName name="x" localSheetId="12" hidden="1">{#N/A,#N/A,FALSE,"EQUIPAMENTOS"}</definedName>
    <definedName name="x" localSheetId="13" hidden="1">{#N/A,#N/A,FALSE,"EQUIPAMENTOS"}</definedName>
    <definedName name="x" localSheetId="2" hidden="1">{#N/A,#N/A,FALSE,"EQUIPAMENTOS"}</definedName>
    <definedName name="x" hidden="1">{#N/A,#N/A,FALSE,"EQUIPAMENTOS"}</definedName>
    <definedName name="Z_015801F3_CE38_4C7B_86BD_3262B696DD16_.wvu.FilterData" localSheetId="0" hidden="1">Planilha!$B$8:$J$255</definedName>
    <definedName name="Z_0D686AA9_163E_42E9_A8F4_BF55662880BF_.wvu.PrintArea" localSheetId="12" hidden="1">'BDI equipamentos'!$A$1:$J$48</definedName>
    <definedName name="Z_0D686AA9_163E_42E9_A8F4_BF55662880BF_.wvu.PrintArea" localSheetId="13" hidden="1">'BDI serviços'!$A$1:$J$48</definedName>
    <definedName name="Z_14C8CD26_0E92_4E58_81C5_2B5F9F651CF7_.wvu.FilterData" localSheetId="0" hidden="1">Planilha!$D$162:$F$179</definedName>
    <definedName name="Z_1538DA42_667A_4FF8_B71F_294803B34360_.wvu.FilterData" localSheetId="0" hidden="1">Planilha!$D$162:$F$179</definedName>
    <definedName name="Z_153D5A68_B7FB_40B0_A672_DCCB3144F02A_.wvu.FilterData" localSheetId="7" hidden="1">' IT médico'!$A$2:$G$11</definedName>
    <definedName name="Z_153D5A68_B7FB_40B0_A672_DCCB3144F02A_.wvu.FilterData" localSheetId="0" hidden="1">Planilha!$B$8:$J$255</definedName>
    <definedName name="Z_17A4E753_33F2_4577_AD00_66EE1CD06ED8_.wvu.Cols" localSheetId="1" hidden="1">CRONOGRAMA!$A:$A,CRONOGRAMA!$E:$E,CRONOGRAMA!$W:$W</definedName>
    <definedName name="Z_17A4E753_33F2_4577_AD00_66EE1CD06ED8_.wvu.FilterData" localSheetId="7" hidden="1">' IT médico'!$A$2:$G$11</definedName>
    <definedName name="Z_17A4E753_33F2_4577_AD00_66EE1CD06ED8_.wvu.FilterData" localSheetId="11" hidden="1">CLIMATIZAÇÃO!$A$2:$G$186</definedName>
    <definedName name="Z_17A4E753_33F2_4577_AD00_66EE1CD06ED8_.wvu.FilterData" localSheetId="6" hidden="1">'Combate a Incêndio'!$A$2:$H$26</definedName>
    <definedName name="Z_17A4E753_33F2_4577_AD00_66EE1CD06ED8_.wvu.FilterData" localSheetId="5" hidden="1">Esgoto!$A$2:$H$51</definedName>
    <definedName name="Z_17A4E753_33F2_4577_AD00_66EE1CD06ED8_.wvu.FilterData" localSheetId="4" hidden="1">Hidráulica!$A$2:$H$103</definedName>
    <definedName name="Z_17A4E753_33F2_4577_AD00_66EE1CD06ED8_.wvu.FilterData" localSheetId="2" hidden="1">'Lista de instalação elétrica'!$A$2:$H$131</definedName>
    <definedName name="Z_17A4E753_33F2_4577_AD00_66EE1CD06ED8_.wvu.FilterData" localSheetId="0" hidden="1">Planilha!$A$8:$J$255</definedName>
    <definedName name="Z_17A4E753_33F2_4577_AD00_66EE1CD06ED8_.wvu.FilterData" localSheetId="8" hidden="1">'SISTEMAS ESPECIAIS'!$A$2:$H$32</definedName>
    <definedName name="Z_17A4E753_33F2_4577_AD00_66EE1CD06ED8_.wvu.FilterData" localSheetId="9" hidden="1">SONORIZAÇÃO!$A$2:$H$11</definedName>
    <definedName name="Z_17A4E753_33F2_4577_AD00_66EE1CD06ED8_.wvu.FilterData" localSheetId="3" hidden="1">SPDA!$A$2:$H$14</definedName>
    <definedName name="Z_17A4E753_33F2_4577_AD00_66EE1CD06ED8_.wvu.PrintArea" localSheetId="12" hidden="1">'BDI equipamentos'!$A$1:$I$43</definedName>
    <definedName name="Z_17A4E753_33F2_4577_AD00_66EE1CD06ED8_.wvu.PrintArea" localSheetId="13" hidden="1">'BDI serviços'!$A$1:$I$43</definedName>
    <definedName name="Z_17A4E753_33F2_4577_AD00_66EE1CD06ED8_.wvu.PrintArea" localSheetId="11" hidden="1">CLIMATIZAÇÃO!$A$1:$G$186</definedName>
    <definedName name="Z_17A4E753_33F2_4577_AD00_66EE1CD06ED8_.wvu.PrintArea" localSheetId="6" hidden="1">'Combate a Incêndio'!$A$1:$H$26</definedName>
    <definedName name="Z_17A4E753_33F2_4577_AD00_66EE1CD06ED8_.wvu.PrintArea" localSheetId="1" hidden="1">CRONOGRAMA!$B$1:$T$76</definedName>
    <definedName name="Z_17A4E753_33F2_4577_AD00_66EE1CD06ED8_.wvu.PrintArea" localSheetId="10" hidden="1">'GASES MEDICINAIS'!$A$1:$H$218</definedName>
    <definedName name="Z_17A4E753_33F2_4577_AD00_66EE1CD06ED8_.wvu.PrintArea" localSheetId="4" hidden="1">Hidráulica!$A$1:$H$103</definedName>
    <definedName name="Z_17A4E753_33F2_4577_AD00_66EE1CD06ED8_.wvu.PrintArea" localSheetId="2" hidden="1">'Lista de instalação elétrica'!$A$1:$H$131</definedName>
    <definedName name="Z_17A4E753_33F2_4577_AD00_66EE1CD06ED8_.wvu.PrintArea" localSheetId="0" hidden="1">Planilha!$A$1:$J$259</definedName>
    <definedName name="Z_17A4E753_33F2_4577_AD00_66EE1CD06ED8_.wvu.PrintArea" localSheetId="3" hidden="1">SPDA!$A$1:$H$14</definedName>
    <definedName name="Z_17A4E753_33F2_4577_AD00_66EE1CD06ED8_.wvu.PrintTitles" localSheetId="1" hidden="1">CRONOGRAMA!$A:$D</definedName>
    <definedName name="Z_17A4E753_33F2_4577_AD00_66EE1CD06ED8_.wvu.PrintTitles" localSheetId="10" hidden="1">'GASES MEDICINAIS'!$1:$2</definedName>
    <definedName name="Z_17A4E753_33F2_4577_AD00_66EE1CD06ED8_.wvu.Rows" localSheetId="12" hidden="1">'BDI equipamentos'!$35:$40</definedName>
    <definedName name="Z_17A4E753_33F2_4577_AD00_66EE1CD06ED8_.wvu.Rows" localSheetId="13" hidden="1">'BDI serviços'!$35:$39</definedName>
    <definedName name="Z_1D8CB36E_9B6A_4B9B_B1E2_DCA77B5E31B1_.wvu.Cols" localSheetId="1" hidden="1">CRONOGRAMA!$A:$A,CRONOGRAMA!$E:$E,CRONOGRAMA!$W:$W</definedName>
    <definedName name="Z_1D8CB36E_9B6A_4B9B_B1E2_DCA77B5E31B1_.wvu.FilterData" localSheetId="7" hidden="1">' IT médico'!$A$2:$G$11</definedName>
    <definedName name="Z_1D8CB36E_9B6A_4B9B_B1E2_DCA77B5E31B1_.wvu.FilterData" localSheetId="11" hidden="1">CLIMATIZAÇÃO!$A$2:$G$186</definedName>
    <definedName name="Z_1D8CB36E_9B6A_4B9B_B1E2_DCA77B5E31B1_.wvu.FilterData" localSheetId="6" hidden="1">'Combate a Incêndio'!$A$2:$H$26</definedName>
    <definedName name="Z_1D8CB36E_9B6A_4B9B_B1E2_DCA77B5E31B1_.wvu.FilterData" localSheetId="5" hidden="1">Esgoto!$A$2:$H$51</definedName>
    <definedName name="Z_1D8CB36E_9B6A_4B9B_B1E2_DCA77B5E31B1_.wvu.FilterData" localSheetId="4" hidden="1">Hidráulica!$A$2:$H$103</definedName>
    <definedName name="Z_1D8CB36E_9B6A_4B9B_B1E2_DCA77B5E31B1_.wvu.FilterData" localSheetId="2" hidden="1">'Lista de instalação elétrica'!$A$2:$H$131</definedName>
    <definedName name="Z_1D8CB36E_9B6A_4B9B_B1E2_DCA77B5E31B1_.wvu.FilterData" localSheetId="0" hidden="1">Planilha!$A$8:$J$255</definedName>
    <definedName name="Z_1D8CB36E_9B6A_4B9B_B1E2_DCA77B5E31B1_.wvu.FilterData" localSheetId="8" hidden="1">'SISTEMAS ESPECIAIS'!$A$2:$H$32</definedName>
    <definedName name="Z_1D8CB36E_9B6A_4B9B_B1E2_DCA77B5E31B1_.wvu.FilterData" localSheetId="9" hidden="1">SONORIZAÇÃO!$A$2:$H$11</definedName>
    <definedName name="Z_1D8CB36E_9B6A_4B9B_B1E2_DCA77B5E31B1_.wvu.FilterData" localSheetId="3" hidden="1">SPDA!$A$2:$H$14</definedName>
    <definedName name="Z_1D8CB36E_9B6A_4B9B_B1E2_DCA77B5E31B1_.wvu.PrintArea" localSheetId="12" hidden="1">'BDI equipamentos'!$A$1:$I$43</definedName>
    <definedName name="Z_1D8CB36E_9B6A_4B9B_B1E2_DCA77B5E31B1_.wvu.PrintArea" localSheetId="13" hidden="1">'BDI serviços'!$A$1:$I$43</definedName>
    <definedName name="Z_1D8CB36E_9B6A_4B9B_B1E2_DCA77B5E31B1_.wvu.PrintArea" localSheetId="11" hidden="1">CLIMATIZAÇÃO!$A$1:$G$186</definedName>
    <definedName name="Z_1D8CB36E_9B6A_4B9B_B1E2_DCA77B5E31B1_.wvu.PrintArea" localSheetId="6" hidden="1">'Combate a Incêndio'!$A$1:$H$26</definedName>
    <definedName name="Z_1D8CB36E_9B6A_4B9B_B1E2_DCA77B5E31B1_.wvu.PrintArea" localSheetId="1" hidden="1">CRONOGRAMA!$B$1:$T$76</definedName>
    <definedName name="Z_1D8CB36E_9B6A_4B9B_B1E2_DCA77B5E31B1_.wvu.PrintArea" localSheetId="10" hidden="1">'GASES MEDICINAIS'!$A$1:$H$218</definedName>
    <definedName name="Z_1D8CB36E_9B6A_4B9B_B1E2_DCA77B5E31B1_.wvu.PrintArea" localSheetId="4" hidden="1">Hidráulica!$A$1:$H$103</definedName>
    <definedName name="Z_1D8CB36E_9B6A_4B9B_B1E2_DCA77B5E31B1_.wvu.PrintArea" localSheetId="2" hidden="1">'Lista de instalação elétrica'!$A$1:$H$131</definedName>
    <definedName name="Z_1D8CB36E_9B6A_4B9B_B1E2_DCA77B5E31B1_.wvu.PrintArea" localSheetId="0" hidden="1">Planilha!$A$1:$J$259</definedName>
    <definedName name="Z_1D8CB36E_9B6A_4B9B_B1E2_DCA77B5E31B1_.wvu.PrintArea" localSheetId="3" hidden="1">SPDA!$A$1:$H$14</definedName>
    <definedName name="Z_1D8CB36E_9B6A_4B9B_B1E2_DCA77B5E31B1_.wvu.PrintTitles" localSheetId="1" hidden="1">CRONOGRAMA!$A:$D</definedName>
    <definedName name="Z_1D8CB36E_9B6A_4B9B_B1E2_DCA77B5E31B1_.wvu.PrintTitles" localSheetId="10" hidden="1">'GASES MEDICINAIS'!$1:$2</definedName>
    <definedName name="Z_1D8CB36E_9B6A_4B9B_B1E2_DCA77B5E31B1_.wvu.Rows" localSheetId="12" hidden="1">'BDI equipamentos'!$35:$40</definedName>
    <definedName name="Z_1D8CB36E_9B6A_4B9B_B1E2_DCA77B5E31B1_.wvu.Rows" localSheetId="13" hidden="1">'BDI serviços'!$35:$39</definedName>
    <definedName name="Z_1D9011D2_B155_4FDA_BF75_38C9CEBEC28D_.wvu.FilterData" localSheetId="0" hidden="1">Planilha!$D$162:$F$179</definedName>
    <definedName name="Z_2F84284B_1153_4A14_87AA_8BC5B7D85CAE_.wvu.FilterData" localSheetId="0" hidden="1">Planilha!$D$162:$F$179</definedName>
    <definedName name="Z_3673C732_5529_4A57_BA46_89D9DF4DF770_.wvu.FilterData" localSheetId="0" hidden="1">Planilha!$B$8:$J$255</definedName>
    <definedName name="Z_42309F39_4A39_46B6_9808_5EAD3409C75F_.wvu.PrintArea" localSheetId="12" hidden="1">'BDI equipamentos'!$A$1:$I$43</definedName>
    <definedName name="Z_42309F39_4A39_46B6_9808_5EAD3409C75F_.wvu.PrintArea" localSheetId="13" hidden="1">'BDI serviços'!$A$1:$I$43</definedName>
    <definedName name="Z_55F0ADB6_0606_4326_9656_2AA8F51173BE_.wvu.Cols" localSheetId="0" hidden="1">Planilha!#REF!</definedName>
    <definedName name="Z_55F0ADB6_0606_4326_9656_2AA8F51173BE_.wvu.FilterData" localSheetId="0" hidden="1">Planilha!$D$162:$F$179</definedName>
    <definedName name="Z_55F0ADB6_0606_4326_9656_2AA8F51173BE_.wvu.PrintArea" localSheetId="0" hidden="1">Planilha!$B$1:$J$260</definedName>
    <definedName name="Z_62DA1403_DCD1_466E_B67D_FA083B03B552_.wvu.PrintArea" localSheetId="12" hidden="1">'BDI equipamentos'!$A$1:$J$48</definedName>
    <definedName name="Z_62DA1403_DCD1_466E_B67D_FA083B03B552_.wvu.PrintArea" localSheetId="13" hidden="1">'BDI serviços'!$A$1:$J$48</definedName>
    <definedName name="Z_6676F9E1_BF15_11D6_97E7_0080C8432A9D_.wvu.FilterData" localSheetId="7" hidden="1">#REF!</definedName>
    <definedName name="Z_6676F9E1_BF15_11D6_97E7_0080C8432A9D_.wvu.FilterData" localSheetId="12" hidden="1">#REF!</definedName>
    <definedName name="Z_6676F9E1_BF15_11D6_97E7_0080C8432A9D_.wvu.FilterData" localSheetId="13" hidden="1">#REF!</definedName>
    <definedName name="Z_6676F9E1_BF15_11D6_97E7_0080C8432A9D_.wvu.FilterData" localSheetId="11" hidden="1">#REF!</definedName>
    <definedName name="Z_6676F9E1_BF15_11D6_97E7_0080C8432A9D_.wvu.FilterData" localSheetId="8" hidden="1">#REF!</definedName>
    <definedName name="Z_6676F9E1_BF15_11D6_97E7_0080C8432A9D_.wvu.FilterData" localSheetId="9" hidden="1">#REF!</definedName>
    <definedName name="Z_6676F9E1_BF15_11D6_97E7_0080C8432A9D_.wvu.FilterData" localSheetId="3" hidden="1">#REF!</definedName>
    <definedName name="Z_6676F9E1_BF15_11D6_97E7_0080C8432A9D_.wvu.FilterData" hidden="1">#REF!</definedName>
    <definedName name="Z_70DF6241_A99D_4C4E_A817_8724C001F482_.wvu.FilterData" localSheetId="0" hidden="1">Planilha!$D$162:$F$179</definedName>
    <definedName name="Z_8665370E_499E_4C1E_8F9A_7823993F0218_.wvu.PrintArea" localSheetId="12" hidden="1">'BDI equipamentos'!$A$1:$I$43</definedName>
    <definedName name="Z_8665370E_499E_4C1E_8F9A_7823993F0218_.wvu.PrintArea" localSheetId="13" hidden="1">'BDI serviços'!$A$1:$I$43</definedName>
    <definedName name="Z_9AED668E_3369_4361_8DA4_AAC00ABC9552_.wvu.PrintArea" localSheetId="12" hidden="1">'BDI equipamentos'!$A$1:$J$48</definedName>
    <definedName name="Z_9AED668E_3369_4361_8DA4_AAC00ABC9552_.wvu.PrintArea" localSheetId="13" hidden="1">'BDI serviços'!$A$1:$J$48</definedName>
    <definedName name="Z_9C8224A7_552D_41D4_9DDD_307712C35EF4_.wvu.Cols" localSheetId="1" hidden="1">CRONOGRAMA!$A:$A,CRONOGRAMA!$E:$E,CRONOGRAMA!$W:$W</definedName>
    <definedName name="Z_9C8224A7_552D_41D4_9DDD_307712C35EF4_.wvu.FilterData" localSheetId="7" hidden="1">' IT médico'!$A$2:$G$11</definedName>
    <definedName name="Z_9C8224A7_552D_41D4_9DDD_307712C35EF4_.wvu.FilterData" localSheetId="11" hidden="1">CLIMATIZAÇÃO!$A$2:$G$186</definedName>
    <definedName name="Z_9C8224A7_552D_41D4_9DDD_307712C35EF4_.wvu.FilterData" localSheetId="6" hidden="1">'Combate a Incêndio'!$A$2:$H$26</definedName>
    <definedName name="Z_9C8224A7_552D_41D4_9DDD_307712C35EF4_.wvu.FilterData" localSheetId="5" hidden="1">Esgoto!$A$2:$H$51</definedName>
    <definedName name="Z_9C8224A7_552D_41D4_9DDD_307712C35EF4_.wvu.FilterData" localSheetId="4" hidden="1">Hidráulica!$A$2:$H$103</definedName>
    <definedName name="Z_9C8224A7_552D_41D4_9DDD_307712C35EF4_.wvu.FilterData" localSheetId="2" hidden="1">'Lista de instalação elétrica'!$A$2:$H$131</definedName>
    <definedName name="Z_9C8224A7_552D_41D4_9DDD_307712C35EF4_.wvu.FilterData" localSheetId="0" hidden="1">Planilha!$A$8:$J$255</definedName>
    <definedName name="Z_9C8224A7_552D_41D4_9DDD_307712C35EF4_.wvu.FilterData" localSheetId="8" hidden="1">'SISTEMAS ESPECIAIS'!$A$2:$H$32</definedName>
    <definedName name="Z_9C8224A7_552D_41D4_9DDD_307712C35EF4_.wvu.FilterData" localSheetId="9" hidden="1">SONORIZAÇÃO!$A$2:$H$11</definedName>
    <definedName name="Z_9C8224A7_552D_41D4_9DDD_307712C35EF4_.wvu.FilterData" localSheetId="3" hidden="1">SPDA!$A$2:$H$14</definedName>
    <definedName name="Z_9C8224A7_552D_41D4_9DDD_307712C35EF4_.wvu.PrintArea" localSheetId="12" hidden="1">'BDI equipamentos'!$A$1:$I$43</definedName>
    <definedName name="Z_9C8224A7_552D_41D4_9DDD_307712C35EF4_.wvu.PrintArea" localSheetId="13" hidden="1">'BDI serviços'!$A$1:$I$43</definedName>
    <definedName name="Z_9C8224A7_552D_41D4_9DDD_307712C35EF4_.wvu.PrintArea" localSheetId="11" hidden="1">CLIMATIZAÇÃO!$A$1:$G$186</definedName>
    <definedName name="Z_9C8224A7_552D_41D4_9DDD_307712C35EF4_.wvu.PrintArea" localSheetId="6" hidden="1">'Combate a Incêndio'!$A$1:$H$26</definedName>
    <definedName name="Z_9C8224A7_552D_41D4_9DDD_307712C35EF4_.wvu.PrintArea" localSheetId="1" hidden="1">CRONOGRAMA!$B$1:$T$76</definedName>
    <definedName name="Z_9C8224A7_552D_41D4_9DDD_307712C35EF4_.wvu.PrintArea" localSheetId="10" hidden="1">'GASES MEDICINAIS'!$A$1:$H$218</definedName>
    <definedName name="Z_9C8224A7_552D_41D4_9DDD_307712C35EF4_.wvu.PrintArea" localSheetId="4" hidden="1">Hidráulica!$A$1:$H$103</definedName>
    <definedName name="Z_9C8224A7_552D_41D4_9DDD_307712C35EF4_.wvu.PrintArea" localSheetId="2" hidden="1">'Lista de instalação elétrica'!$A$1:$H$131</definedName>
    <definedName name="Z_9C8224A7_552D_41D4_9DDD_307712C35EF4_.wvu.PrintArea" localSheetId="0" hidden="1">Planilha!$A$1:$J$259</definedName>
    <definedName name="Z_9C8224A7_552D_41D4_9DDD_307712C35EF4_.wvu.PrintArea" localSheetId="3" hidden="1">SPDA!$A$1:$H$14</definedName>
    <definedName name="Z_9C8224A7_552D_41D4_9DDD_307712C35EF4_.wvu.PrintTitles" localSheetId="1" hidden="1">CRONOGRAMA!$A:$D</definedName>
    <definedName name="Z_9C8224A7_552D_41D4_9DDD_307712C35EF4_.wvu.PrintTitles" localSheetId="10" hidden="1">'GASES MEDICINAIS'!$1:$2</definedName>
    <definedName name="Z_9C8224A7_552D_41D4_9DDD_307712C35EF4_.wvu.Rows" localSheetId="12" hidden="1">'BDI equipamentos'!$35:$40</definedName>
    <definedName name="Z_9C8224A7_552D_41D4_9DDD_307712C35EF4_.wvu.Rows" localSheetId="13" hidden="1">'BDI serviços'!$35:$39</definedName>
    <definedName name="Z_B2930EB3_2235_4DC6_A726_41882A4054B8_.wvu.FilterData" localSheetId="0" hidden="1">Planilha!$B:$J</definedName>
    <definedName name="Z_B6977BCC_30BD_460B_9328_F9CBE751571D_.wvu.FilterData" localSheetId="0" hidden="1">Planilha!$A$8:$J$255</definedName>
    <definedName name="Z_CACF2A7D_7EB1_4509_B9B2_8FCA98B595FE_.wvu.FilterData" localSheetId="0" hidden="1">Planilha!$D$162:$F$179</definedName>
    <definedName name="Z_CDE71805_451F_4187_B826_559082B66D71_.wvu.FilterData" localSheetId="0" hidden="1">Planilha!$B$8:$J$255</definedName>
    <definedName name="Z_D5E41087_CDF5_433E_AC7E_0C0BF93DE312_.wvu.FilterData" localSheetId="6" hidden="1">'Combate a Incêndio'!$A$2:$H$26</definedName>
    <definedName name="Z_D5E41087_CDF5_433E_AC7E_0C0BF93DE312_.wvu.FilterData" localSheetId="5" hidden="1">Esgoto!$A$2:$H$51</definedName>
    <definedName name="Z_D5E41087_CDF5_433E_AC7E_0C0BF93DE312_.wvu.FilterData" localSheetId="4" hidden="1">Hidráulica!$A$2:$H$100</definedName>
    <definedName name="Z_D5E41087_CDF5_433E_AC7E_0C0BF93DE312_.wvu.FilterData" localSheetId="2" hidden="1">'Lista de instalação elétrica'!$A$2:$H$131</definedName>
    <definedName name="Z_DE948FAF_65F8_4B27_A3C3_5849CC49394E_.wvu.FilterData" localSheetId="0" hidden="1">Planilha!$B$8:$J$255</definedName>
    <definedName name="Z_E063A422_603D_4207_9E96_AFCA010B71E7_.wvu.FilterData" localSheetId="0" hidden="1">Planilha!$D$162:$F$179</definedName>
    <definedName name="Z_F4BA32CF_3B8A_480B_8102_0C4E4F671F42_.wvu.FilterData" localSheetId="0" hidden="1">Planilha!$B$8:$J$255</definedName>
    <definedName name="Z_F56ACB6A_D700_4373_AD65_FABBF96F62C6_.wvu.FilterData" localSheetId="7" hidden="1">' IT médico'!$A$2:$G$11</definedName>
    <definedName name="Z_F56ACB6A_D700_4373_AD65_FABBF96F62C6_.wvu.FilterData" localSheetId="11" hidden="1">CLIMATIZAÇÃO!$A$2:$G$166</definedName>
    <definedName name="Z_F56ACB6A_D700_4373_AD65_FABBF96F62C6_.wvu.FilterData" localSheetId="6" hidden="1">'Combate a Incêndio'!$A$2:$H$26</definedName>
    <definedName name="Z_F56ACB6A_D700_4373_AD65_FABBF96F62C6_.wvu.FilterData" localSheetId="5" hidden="1">Esgoto!$A$2:$H$51</definedName>
    <definedName name="Z_F56ACB6A_D700_4373_AD65_FABBF96F62C6_.wvu.FilterData" localSheetId="4" hidden="1">Hidráulica!$A$2:$H$103</definedName>
    <definedName name="Z_F56ACB6A_D700_4373_AD65_FABBF96F62C6_.wvu.FilterData" localSheetId="0" hidden="1">Planilha!$B$8:$J$255</definedName>
    <definedName name="Z_F94CFD68_DFDE_44CF_9C3E_AD79552B5F69_.wvu.PrintArea" localSheetId="12" hidden="1">'BDI equipamentos'!$A$1:$I$43</definedName>
    <definedName name="Z_F94CFD68_DFDE_44CF_9C3E_AD79552B5F69_.wvu.PrintArea" localSheetId="13" hidden="1">'BDI serviços'!$A$1:$I$43</definedName>
    <definedName name="Z_F94CFD68_DFDE_44CF_9C3E_AD79552B5F69_.wvu.Rows" localSheetId="12" hidden="1">'BDI equipamentos'!$35:$40</definedName>
    <definedName name="Z_F94CFD68_DFDE_44CF_9C3E_AD79552B5F69_.wvu.Rows" localSheetId="13" hidden="1">'BDI serviços'!$35:$39</definedName>
  </definedNames>
  <calcPr calcId="152511"/>
  <customWorkbookViews>
    <customWorkbookView name="Allyne Rodrigues Ribeiro Felix - Modo de exibição pessoal" guid="{1D8CB36E-9B6A-4B9B-B1E2-DCA77B5E31B1}" mergeInterval="0" personalView="1" maximized="1" xWindow="-8" yWindow="-8" windowWidth="1616" windowHeight="886" activeSheetId="3"/>
    <customWorkbookView name="Usuario - Modo de exibição pessoal" guid="{17A4E753-33F2-4577-AD00-66EE1CD06ED8}" mergeInterval="0" personalView="1" maximized="1" windowWidth="1362" windowHeight="630" activeSheetId="1"/>
    <customWorkbookView name="Mariana Amaral da Silva - Modo de exibição pessoal" guid="{55F0ADB6-0606-4326-9656-2AA8F51173BE}" mergeInterval="0" personalView="1" maximized="1" xWindow="-8" yWindow="-8" windowWidth="1382" windowHeight="744" activeSheetId="1"/>
    <customWorkbookView name="04532 - Modo de exibição pessoal" guid="{9C8224A7-552D-41D4-9DDD-307712C35EF4}" mergeInterval="0" personalView="1" maximized="1" xWindow="1" yWindow="1" windowWidth="1596" windowHeight="628" activeSheetId="1"/>
  </customWorkbookViews>
  <fileRecoveryPr autoRecover="0"/>
</workbook>
</file>

<file path=xl/calcChain.xml><?xml version="1.0" encoding="utf-8"?>
<calcChain xmlns="http://schemas.openxmlformats.org/spreadsheetml/2006/main">
  <c r="Q75" i="2" l="1"/>
  <c r="R73" i="2"/>
  <c r="H94" i="1"/>
  <c r="I94" i="1" s="1"/>
  <c r="J94" i="1" s="1"/>
  <c r="G91" i="1"/>
  <c r="G90" i="1"/>
  <c r="H90" i="1"/>
  <c r="H144" i="1"/>
  <c r="H93" i="1"/>
  <c r="H139" i="1" l="1"/>
  <c r="H138" i="1"/>
  <c r="H137" i="1"/>
  <c r="H105" i="1"/>
  <c r="I88" i="1"/>
  <c r="J88" i="1" s="1"/>
  <c r="H71" i="1"/>
  <c r="H66" i="1"/>
  <c r="H58" i="1"/>
  <c r="I58" i="1" s="1"/>
  <c r="H57" i="1"/>
  <c r="I57" i="1" s="1"/>
  <c r="G57" i="1"/>
  <c r="I56" i="1"/>
  <c r="I55" i="1"/>
  <c r="I54" i="1"/>
  <c r="I53" i="1"/>
  <c r="I52" i="1"/>
  <c r="H51" i="1"/>
  <c r="I51" i="1" s="1"/>
  <c r="I50" i="1"/>
  <c r="I49" i="1"/>
  <c r="I48" i="1"/>
  <c r="I47" i="1"/>
  <c r="I46" i="1"/>
  <c r="I45" i="1"/>
  <c r="I44" i="1"/>
  <c r="H40" i="1"/>
  <c r="H130" i="3"/>
  <c r="I130" i="3" s="1"/>
  <c r="H129" i="3"/>
  <c r="I129" i="3" s="1"/>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131" i="3" l="1"/>
  <c r="H115" i="1"/>
  <c r="G115" i="1" s="1"/>
  <c r="I115" i="1" s="1"/>
  <c r="J115" i="1" s="1"/>
  <c r="F10" i="8" l="1"/>
  <c r="G10" i="8" s="1"/>
  <c r="G8" i="9"/>
  <c r="K17" i="1" l="1"/>
  <c r="I18" i="1" l="1"/>
  <c r="J18" i="1" s="1"/>
  <c r="K14" i="1"/>
  <c r="I217" i="1" l="1"/>
  <c r="J217" i="1" s="1"/>
  <c r="F165" i="12"/>
  <c r="G165" i="12" s="1"/>
  <c r="I216" i="1" l="1"/>
  <c r="J216" i="1" s="1"/>
  <c r="H203" i="11" l="1"/>
  <c r="H202" i="11"/>
  <c r="H201" i="11"/>
  <c r="H200" i="11"/>
  <c r="H199" i="11"/>
  <c r="H198" i="11"/>
  <c r="J223" i="1"/>
  <c r="C4" i="1" l="1"/>
  <c r="G8" i="4" l="1"/>
  <c r="F15" i="12"/>
  <c r="F16" i="12"/>
  <c r="F17" i="12"/>
  <c r="F18" i="12"/>
  <c r="F19" i="12"/>
  <c r="F26" i="12"/>
  <c r="F27" i="12"/>
  <c r="F28" i="12"/>
  <c r="F29" i="12"/>
  <c r="F30" i="12"/>
  <c r="F31" i="12"/>
  <c r="F36" i="12"/>
  <c r="F37" i="12"/>
  <c r="F38" i="12"/>
  <c r="F39" i="12"/>
  <c r="F40" i="12"/>
  <c r="F41" i="12"/>
  <c r="F42" i="12"/>
  <c r="F43" i="12"/>
  <c r="F44" i="12"/>
  <c r="F45" i="12"/>
  <c r="F46" i="12"/>
  <c r="F47"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40" i="12"/>
  <c r="F141" i="12"/>
  <c r="F142" i="12"/>
  <c r="F143" i="12"/>
  <c r="F144" i="12"/>
  <c r="F145" i="12"/>
  <c r="F146" i="12"/>
  <c r="F147" i="12"/>
  <c r="F148" i="12"/>
  <c r="F149" i="12"/>
  <c r="F150" i="12"/>
  <c r="F151" i="12"/>
  <c r="F152" i="12"/>
  <c r="F153" i="12"/>
  <c r="F154" i="12"/>
  <c r="F155" i="12"/>
  <c r="F156" i="12"/>
  <c r="F157" i="12"/>
  <c r="F158" i="12"/>
  <c r="F159" i="12"/>
  <c r="F160" i="12"/>
  <c r="F161" i="12"/>
  <c r="F162" i="12"/>
  <c r="F164" i="12"/>
  <c r="G15" i="7"/>
  <c r="H15" i="7" s="1"/>
  <c r="G16" i="7"/>
  <c r="H16" i="7" s="1"/>
  <c r="G17" i="7"/>
  <c r="H17" i="7" s="1"/>
  <c r="G18" i="7"/>
  <c r="H18" i="7" s="1"/>
  <c r="G19" i="7"/>
  <c r="H19" i="7" s="1"/>
  <c r="G20" i="7"/>
  <c r="H20" i="7" s="1"/>
  <c r="G21" i="7"/>
  <c r="H21" i="7" s="1"/>
  <c r="G22" i="7"/>
  <c r="H22" i="7" s="1"/>
  <c r="G23" i="7"/>
  <c r="H23" i="7" s="1"/>
  <c r="G24" i="7"/>
  <c r="H24" i="7" s="1"/>
  <c r="G25" i="7"/>
  <c r="H25" i="7" s="1"/>
  <c r="G14" i="7"/>
  <c r="H14" i="7" s="1"/>
  <c r="G5" i="7"/>
  <c r="H5" i="7" s="1"/>
  <c r="G6" i="7"/>
  <c r="H6" i="7" s="1"/>
  <c r="G7" i="7"/>
  <c r="H7" i="7" s="1"/>
  <c r="G8" i="7"/>
  <c r="H8" i="7" s="1"/>
  <c r="G9" i="7"/>
  <c r="H9" i="7" s="1"/>
  <c r="G10" i="7"/>
  <c r="H10" i="7" s="1"/>
  <c r="G11" i="7"/>
  <c r="H11" i="7" s="1"/>
  <c r="G12" i="7"/>
  <c r="H12" i="7" s="1"/>
  <c r="G4" i="7"/>
  <c r="H4" i="7" s="1"/>
  <c r="G15" i="6"/>
  <c r="H15" i="6" s="1"/>
  <c r="G16" i="6"/>
  <c r="H16" i="6" s="1"/>
  <c r="G17" i="6"/>
  <c r="H17" i="6" s="1"/>
  <c r="G18" i="6"/>
  <c r="H18" i="6" s="1"/>
  <c r="G19" i="6"/>
  <c r="H19" i="6" s="1"/>
  <c r="G20" i="6"/>
  <c r="H20" i="6" s="1"/>
  <c r="G21" i="6"/>
  <c r="H21" i="6" s="1"/>
  <c r="G22" i="6"/>
  <c r="H22" i="6" s="1"/>
  <c r="G23" i="6"/>
  <c r="H23" i="6" s="1"/>
  <c r="G24" i="6"/>
  <c r="H24" i="6" s="1"/>
  <c r="G25" i="6"/>
  <c r="H25" i="6" s="1"/>
  <c r="G26" i="6"/>
  <c r="H26" i="6" s="1"/>
  <c r="G27" i="6"/>
  <c r="H27" i="6" s="1"/>
  <c r="G28" i="6"/>
  <c r="H28" i="6" s="1"/>
  <c r="G29" i="6"/>
  <c r="H29" i="6" s="1"/>
  <c r="G30" i="6"/>
  <c r="H30" i="6" s="1"/>
  <c r="G31" i="6"/>
  <c r="H31" i="6" s="1"/>
  <c r="G32" i="6"/>
  <c r="H32" i="6" s="1"/>
  <c r="G33" i="6"/>
  <c r="H33" i="6" s="1"/>
  <c r="G34" i="6"/>
  <c r="H34" i="6" s="1"/>
  <c r="G35" i="6"/>
  <c r="H35" i="6" s="1"/>
  <c r="G36" i="6"/>
  <c r="H36" i="6" s="1"/>
  <c r="G37" i="6"/>
  <c r="H37" i="6" s="1"/>
  <c r="G38" i="6"/>
  <c r="H38" i="6" s="1"/>
  <c r="G39" i="6"/>
  <c r="H39" i="6" s="1"/>
  <c r="G40" i="6"/>
  <c r="H40" i="6" s="1"/>
  <c r="G41" i="6"/>
  <c r="H41" i="6" s="1"/>
  <c r="G42" i="6"/>
  <c r="H42" i="6" s="1"/>
  <c r="G43" i="6"/>
  <c r="H43" i="6" s="1"/>
  <c r="G44" i="6"/>
  <c r="H44" i="6" s="1"/>
  <c r="G45" i="6"/>
  <c r="H45" i="6" s="1"/>
  <c r="G46" i="6"/>
  <c r="H46" i="6" s="1"/>
  <c r="G47" i="6"/>
  <c r="H47" i="6" s="1"/>
  <c r="G48" i="6"/>
  <c r="H48" i="6" s="1"/>
  <c r="G49" i="6"/>
  <c r="H49" i="6" s="1"/>
  <c r="G50" i="6"/>
  <c r="H50" i="6" s="1"/>
  <c r="G14" i="6"/>
  <c r="H14" i="6" s="1"/>
  <c r="G7" i="6"/>
  <c r="H7" i="6" s="1"/>
  <c r="G8" i="6"/>
  <c r="H8" i="6" s="1"/>
  <c r="G9" i="6"/>
  <c r="H9" i="6" s="1"/>
  <c r="G10" i="6"/>
  <c r="H10" i="6" s="1"/>
  <c r="G11" i="6"/>
  <c r="H11" i="6" s="1"/>
  <c r="G12" i="6"/>
  <c r="H12" i="6" s="1"/>
  <c r="G6" i="6"/>
  <c r="H6" i="6" s="1"/>
  <c r="G4" i="6"/>
  <c r="H4" i="6" s="1"/>
  <c r="G101" i="5"/>
  <c r="H101" i="5" s="1"/>
  <c r="G102" i="5"/>
  <c r="H102" i="5" s="1"/>
  <c r="G86" i="5"/>
  <c r="H86" i="5" s="1"/>
  <c r="G87" i="5"/>
  <c r="H87" i="5" s="1"/>
  <c r="G88" i="5"/>
  <c r="H88" i="5" s="1"/>
  <c r="G89" i="5"/>
  <c r="H89" i="5" s="1"/>
  <c r="G90" i="5"/>
  <c r="H90" i="5" s="1"/>
  <c r="G92" i="5"/>
  <c r="H92" i="5" s="1"/>
  <c r="G93" i="5"/>
  <c r="H93" i="5" s="1"/>
  <c r="G94" i="5"/>
  <c r="H94" i="5" s="1"/>
  <c r="G95" i="5"/>
  <c r="H95" i="5" s="1"/>
  <c r="G96" i="5"/>
  <c r="H96" i="5" s="1"/>
  <c r="G97" i="5"/>
  <c r="H97" i="5" s="1"/>
  <c r="G98" i="5"/>
  <c r="H98" i="5" s="1"/>
  <c r="G99" i="5"/>
  <c r="H99" i="5" s="1"/>
  <c r="G100" i="5"/>
  <c r="H100" i="5" s="1"/>
  <c r="G85" i="5"/>
  <c r="H85" i="5" s="1"/>
  <c r="G28" i="5"/>
  <c r="G29" i="5"/>
  <c r="H29" i="5" s="1"/>
  <c r="G30" i="5"/>
  <c r="H30" i="5" s="1"/>
  <c r="G31" i="5"/>
  <c r="H31" i="5" s="1"/>
  <c r="G32" i="5"/>
  <c r="G33" i="5"/>
  <c r="H33" i="5" s="1"/>
  <c r="G34" i="5"/>
  <c r="H34" i="5" s="1"/>
  <c r="G35" i="5"/>
  <c r="H35" i="5" s="1"/>
  <c r="G36" i="5"/>
  <c r="H36" i="5" s="1"/>
  <c r="G37" i="5"/>
  <c r="H37" i="5" s="1"/>
  <c r="G38" i="5"/>
  <c r="H38" i="5" s="1"/>
  <c r="G39" i="5"/>
  <c r="H39" i="5" s="1"/>
  <c r="G40" i="5"/>
  <c r="H40" i="5" s="1"/>
  <c r="G41" i="5"/>
  <c r="G42" i="5"/>
  <c r="G43" i="5"/>
  <c r="H43" i="5" s="1"/>
  <c r="G44" i="5"/>
  <c r="H44" i="5" s="1"/>
  <c r="G45" i="5"/>
  <c r="H45" i="5" s="1"/>
  <c r="G46" i="5"/>
  <c r="H46" i="5" s="1"/>
  <c r="G47" i="5"/>
  <c r="H47" i="5" s="1"/>
  <c r="G48" i="5"/>
  <c r="G49" i="5"/>
  <c r="H49" i="5" s="1"/>
  <c r="G50" i="5"/>
  <c r="H50" i="5" s="1"/>
  <c r="G51" i="5"/>
  <c r="H51" i="5" s="1"/>
  <c r="G52" i="5"/>
  <c r="G53" i="5"/>
  <c r="H53" i="5" s="1"/>
  <c r="G54" i="5"/>
  <c r="H54" i="5" s="1"/>
  <c r="G55" i="5"/>
  <c r="H55" i="5" s="1"/>
  <c r="G56" i="5"/>
  <c r="H56" i="5" s="1"/>
  <c r="G57" i="5"/>
  <c r="G58" i="5"/>
  <c r="G59" i="5"/>
  <c r="H59" i="5" s="1"/>
  <c r="G60" i="5"/>
  <c r="G61" i="5"/>
  <c r="H61" i="5" s="1"/>
  <c r="G62" i="5"/>
  <c r="H62" i="5" s="1"/>
  <c r="G63" i="5"/>
  <c r="H63" i="5" s="1"/>
  <c r="G64" i="5"/>
  <c r="H64" i="5" s="1"/>
  <c r="G65" i="5"/>
  <c r="H65" i="5" s="1"/>
  <c r="G66" i="5"/>
  <c r="H66" i="5" s="1"/>
  <c r="G67" i="5"/>
  <c r="H67" i="5" s="1"/>
  <c r="G68" i="5"/>
  <c r="G69" i="5"/>
  <c r="H69" i="5" s="1"/>
  <c r="G70" i="5"/>
  <c r="H70" i="5" s="1"/>
  <c r="G71" i="5"/>
  <c r="H71" i="5" s="1"/>
  <c r="G72" i="5"/>
  <c r="H72" i="5" s="1"/>
  <c r="G73" i="5"/>
  <c r="G74" i="5"/>
  <c r="H74" i="5" s="1"/>
  <c r="G75" i="5"/>
  <c r="H75" i="5" s="1"/>
  <c r="G76" i="5"/>
  <c r="G77" i="5"/>
  <c r="H77" i="5" s="1"/>
  <c r="G78" i="5"/>
  <c r="H78" i="5" s="1"/>
  <c r="G79" i="5"/>
  <c r="H79" i="5" s="1"/>
  <c r="G80" i="5"/>
  <c r="G81" i="5"/>
  <c r="G82" i="5"/>
  <c r="H82" i="5" s="1"/>
  <c r="G83" i="5"/>
  <c r="H83" i="5" s="1"/>
  <c r="G27" i="5"/>
  <c r="H27" i="5" s="1"/>
  <c r="H91" i="5"/>
  <c r="H28" i="5"/>
  <c r="H32" i="5"/>
  <c r="H41" i="5"/>
  <c r="H42" i="5"/>
  <c r="H48" i="5"/>
  <c r="H52" i="5"/>
  <c r="H57" i="5"/>
  <c r="H58" i="5"/>
  <c r="H60" i="5"/>
  <c r="H68" i="5"/>
  <c r="H73" i="5"/>
  <c r="H76" i="5"/>
  <c r="H80" i="5"/>
  <c r="H81" i="5"/>
  <c r="G5" i="5"/>
  <c r="H5" i="5" s="1"/>
  <c r="G6" i="5"/>
  <c r="H6" i="5" s="1"/>
  <c r="G7" i="5"/>
  <c r="H7" i="5" s="1"/>
  <c r="G8" i="5"/>
  <c r="H8" i="5" s="1"/>
  <c r="G9" i="5"/>
  <c r="H9" i="5" s="1"/>
  <c r="G10" i="5"/>
  <c r="H10" i="5" s="1"/>
  <c r="G11" i="5"/>
  <c r="H11" i="5" s="1"/>
  <c r="G12" i="5"/>
  <c r="H12" i="5" s="1"/>
  <c r="G13" i="5"/>
  <c r="H13" i="5" s="1"/>
  <c r="G14" i="5"/>
  <c r="H14" i="5" s="1"/>
  <c r="G15" i="5"/>
  <c r="H15" i="5" s="1"/>
  <c r="G16" i="5"/>
  <c r="H16" i="5" s="1"/>
  <c r="G17" i="5"/>
  <c r="H17" i="5" s="1"/>
  <c r="G18" i="5"/>
  <c r="H18" i="5" s="1"/>
  <c r="G19" i="5"/>
  <c r="H19" i="5" s="1"/>
  <c r="G20" i="5"/>
  <c r="H20" i="5" s="1"/>
  <c r="G21" i="5"/>
  <c r="H21" i="5" s="1"/>
  <c r="G22" i="5"/>
  <c r="H22" i="5" s="1"/>
  <c r="G23" i="5"/>
  <c r="H23" i="5" s="1"/>
  <c r="G24" i="5"/>
  <c r="H24" i="5" s="1"/>
  <c r="G25" i="5"/>
  <c r="H25" i="5" s="1"/>
  <c r="G4" i="5"/>
  <c r="H4" i="5" s="1"/>
  <c r="I135" i="1" l="1"/>
  <c r="J135" i="1" s="1"/>
  <c r="H84" i="5"/>
  <c r="I98" i="1" l="1"/>
  <c r="J250" i="1" l="1"/>
  <c r="F40" i="1"/>
  <c r="J249" i="1"/>
  <c r="H163" i="11" l="1"/>
  <c r="H162" i="11"/>
  <c r="H160" i="11"/>
  <c r="H159" i="11"/>
  <c r="H148" i="11"/>
  <c r="H147" i="11"/>
  <c r="H145" i="11"/>
  <c r="H144" i="11"/>
  <c r="H132" i="11"/>
  <c r="H131" i="11"/>
  <c r="H129" i="11"/>
  <c r="H128" i="11"/>
  <c r="H102" i="11"/>
  <c r="H101" i="11"/>
  <c r="H100" i="11"/>
  <c r="H99" i="11"/>
  <c r="H98" i="11"/>
  <c r="H97" i="11"/>
  <c r="H95" i="11"/>
  <c r="H94" i="11"/>
  <c r="H93" i="11"/>
  <c r="H92" i="11"/>
  <c r="H91" i="11"/>
  <c r="H90" i="11"/>
  <c r="H59" i="11"/>
  <c r="H58" i="11"/>
  <c r="H57" i="11"/>
  <c r="H56" i="11"/>
  <c r="H55" i="11"/>
  <c r="H54" i="11"/>
  <c r="H52" i="11"/>
  <c r="H51" i="11"/>
  <c r="H50" i="11"/>
  <c r="H49" i="11"/>
  <c r="H48" i="11"/>
  <c r="H47" i="11"/>
  <c r="H17" i="11"/>
  <c r="H16" i="11"/>
  <c r="H15" i="11"/>
  <c r="H14" i="11"/>
  <c r="H13" i="11"/>
  <c r="H12" i="11"/>
  <c r="J215" i="1" l="1"/>
  <c r="I40" i="1"/>
  <c r="J40" i="1" s="1"/>
  <c r="J103" i="1"/>
  <c r="H9" i="9" l="1"/>
  <c r="H7" i="9"/>
  <c r="H5" i="9"/>
  <c r="H4" i="9"/>
  <c r="G6" i="9"/>
  <c r="H6" i="9" s="1"/>
  <c r="G3" i="9"/>
  <c r="H3" i="9" s="1"/>
  <c r="I102" i="1" l="1"/>
  <c r="J102" i="1" s="1"/>
  <c r="J247" i="1" l="1"/>
  <c r="J246" i="1"/>
  <c r="J245" i="1"/>
  <c r="J244" i="1"/>
  <c r="J243" i="1"/>
  <c r="J241" i="1"/>
  <c r="H217" i="11"/>
  <c r="H216" i="11"/>
  <c r="H215" i="11"/>
  <c r="H214" i="11"/>
  <c r="H213" i="11"/>
  <c r="H212" i="11"/>
  <c r="H211" i="11"/>
  <c r="H210" i="11"/>
  <c r="H209" i="11"/>
  <c r="H208" i="11"/>
  <c r="H207" i="11"/>
  <c r="H206" i="11"/>
  <c r="H205"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2" i="11"/>
  <c r="H171" i="11"/>
  <c r="H170" i="11"/>
  <c r="H169" i="11"/>
  <c r="H168" i="11"/>
  <c r="H167" i="11"/>
  <c r="H166" i="11"/>
  <c r="H165" i="11"/>
  <c r="H157" i="11"/>
  <c r="H156" i="11"/>
  <c r="H155" i="11"/>
  <c r="H154" i="11"/>
  <c r="H153" i="11"/>
  <c r="H152" i="11"/>
  <c r="H151" i="11"/>
  <c r="H150" i="11"/>
  <c r="H141" i="11"/>
  <c r="H140" i="11"/>
  <c r="H139" i="11"/>
  <c r="H138" i="11"/>
  <c r="H137" i="11"/>
  <c r="H136" i="11"/>
  <c r="H135" i="11"/>
  <c r="H134" i="11"/>
  <c r="H125" i="11"/>
  <c r="H124" i="11"/>
  <c r="H123" i="11"/>
  <c r="H122" i="11"/>
  <c r="H121" i="11"/>
  <c r="H120" i="11"/>
  <c r="H119" i="11"/>
  <c r="H118" i="11"/>
  <c r="H117" i="11"/>
  <c r="H116" i="11"/>
  <c r="H115" i="11"/>
  <c r="H114" i="11"/>
  <c r="H113" i="11"/>
  <c r="H112" i="11"/>
  <c r="H111" i="11"/>
  <c r="H110" i="11"/>
  <c r="H109" i="11"/>
  <c r="H108" i="11"/>
  <c r="H107" i="11"/>
  <c r="H106" i="11"/>
  <c r="H105" i="11"/>
  <c r="H104"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0" i="11"/>
  <c r="H9" i="11"/>
  <c r="H8" i="11"/>
  <c r="H7" i="11"/>
  <c r="H6" i="11"/>
  <c r="H5" i="11"/>
  <c r="H218" i="11" l="1"/>
  <c r="I194" i="1" s="1"/>
  <c r="I116" i="1" l="1"/>
  <c r="I114" i="1"/>
  <c r="I113" i="1"/>
  <c r="I112" i="1"/>
  <c r="I111" i="1"/>
  <c r="I110" i="1"/>
  <c r="I109" i="1"/>
  <c r="I108" i="1"/>
  <c r="I86" i="1"/>
  <c r="I85" i="1"/>
  <c r="I84" i="1"/>
  <c r="J240" i="1" l="1"/>
  <c r="J239" i="1"/>
  <c r="J238" i="1"/>
  <c r="J237" i="1"/>
  <c r="J236" i="1"/>
  <c r="J235" i="1"/>
  <c r="J234" i="1"/>
  <c r="J233" i="1"/>
  <c r="J232" i="1"/>
  <c r="J231" i="1"/>
  <c r="J230" i="1"/>
  <c r="J229" i="1"/>
  <c r="J228" i="1"/>
  <c r="J227" i="1"/>
  <c r="J226" i="1"/>
  <c r="J225" i="1"/>
  <c r="J224" i="1"/>
  <c r="J222" i="1"/>
  <c r="J221" i="1"/>
  <c r="J220" i="1"/>
  <c r="J219" i="1"/>
  <c r="J214" i="1"/>
  <c r="J213" i="1"/>
  <c r="J212" i="1"/>
  <c r="J211" i="1"/>
  <c r="J210" i="1"/>
  <c r="J209" i="1"/>
  <c r="J208" i="1"/>
  <c r="J207" i="1"/>
  <c r="J206" i="1"/>
  <c r="J205" i="1"/>
  <c r="J204" i="1"/>
  <c r="J203" i="1"/>
  <c r="J202" i="1"/>
  <c r="H14" i="10"/>
  <c r="H5" i="10"/>
  <c r="G4" i="10"/>
  <c r="H4" i="10" s="1"/>
  <c r="H13" i="9"/>
  <c r="H14" i="9"/>
  <c r="H15" i="9"/>
  <c r="H16" i="9"/>
  <c r="H17" i="9"/>
  <c r="H18" i="9"/>
  <c r="H19" i="9"/>
  <c r="H20" i="9"/>
  <c r="H21" i="9"/>
  <c r="H22" i="9"/>
  <c r="H23" i="9"/>
  <c r="H24" i="9"/>
  <c r="H25" i="9"/>
  <c r="H26" i="9"/>
  <c r="H27" i="9"/>
  <c r="H28" i="9"/>
  <c r="H29" i="9"/>
  <c r="H30" i="9"/>
  <c r="G31" i="9"/>
  <c r="H31" i="9" s="1"/>
  <c r="H16" i="10"/>
  <c r="H15" i="10"/>
  <c r="H13" i="10"/>
  <c r="H6" i="10"/>
  <c r="H7" i="10"/>
  <c r="H8" i="10"/>
  <c r="H9" i="10"/>
  <c r="H10" i="10"/>
  <c r="B3" i="2"/>
  <c r="B2" i="2"/>
  <c r="A5" i="13"/>
  <c r="A5" i="14" s="1"/>
  <c r="C64" i="2"/>
  <c r="A64" i="2" s="1"/>
  <c r="B64" i="2"/>
  <c r="W64" i="2" s="1"/>
  <c r="U64" i="2"/>
  <c r="W63" i="2"/>
  <c r="A63" i="2"/>
  <c r="J251" i="1" l="1"/>
  <c r="I197" i="1"/>
  <c r="J197" i="1" s="1"/>
  <c r="C70" i="2"/>
  <c r="B70" i="2"/>
  <c r="C67" i="2"/>
  <c r="B67" i="2"/>
  <c r="C58" i="2"/>
  <c r="A58" i="2" s="1"/>
  <c r="W58" i="2"/>
  <c r="U58" i="2"/>
  <c r="W57" i="2"/>
  <c r="A57" i="2"/>
  <c r="C52" i="2"/>
  <c r="C46" i="2"/>
  <c r="J194" i="1"/>
  <c r="G184" i="12"/>
  <c r="G183" i="12"/>
  <c r="G182" i="12"/>
  <c r="G181" i="12"/>
  <c r="G180" i="12"/>
  <c r="G179" i="12"/>
  <c r="G178" i="12"/>
  <c r="G177" i="12"/>
  <c r="G176" i="12"/>
  <c r="G175" i="12"/>
  <c r="G174" i="12"/>
  <c r="G173" i="12"/>
  <c r="G172" i="12"/>
  <c r="G171" i="12"/>
  <c r="G170" i="12"/>
  <c r="G169" i="12"/>
  <c r="G168" i="12"/>
  <c r="G3" i="12"/>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6" i="12" l="1"/>
  <c r="G185" i="12"/>
  <c r="G186" i="12" l="1"/>
  <c r="I188" i="1"/>
  <c r="J188" i="1" s="1"/>
  <c r="I187" i="1"/>
  <c r="J187" i="1" s="1"/>
  <c r="J186" i="1"/>
  <c r="J185" i="1"/>
  <c r="J184" i="1"/>
  <c r="J183" i="1"/>
  <c r="J182" i="1"/>
  <c r="J181" i="1"/>
  <c r="I180" i="1"/>
  <c r="J180" i="1" s="1"/>
  <c r="I179" i="1"/>
  <c r="J179" i="1" s="1"/>
  <c r="J178" i="1"/>
  <c r="J177" i="1"/>
  <c r="J176" i="1"/>
  <c r="I175" i="1"/>
  <c r="J175" i="1" s="1"/>
  <c r="J174" i="1"/>
  <c r="I173" i="1"/>
  <c r="J173" i="1" s="1"/>
  <c r="I172" i="1"/>
  <c r="J172" i="1" s="1"/>
  <c r="I171" i="1"/>
  <c r="J171" i="1" s="1"/>
  <c r="I170" i="1"/>
  <c r="J170" i="1" s="1"/>
  <c r="I169" i="1"/>
  <c r="J169" i="1" s="1"/>
  <c r="I168" i="1"/>
  <c r="J168" i="1" s="1"/>
  <c r="I167" i="1"/>
  <c r="J167" i="1" s="1"/>
  <c r="I166" i="1"/>
  <c r="J166" i="1" s="1"/>
  <c r="I165" i="1"/>
  <c r="J165" i="1" s="1"/>
  <c r="I164" i="1"/>
  <c r="J164" i="1" s="1"/>
  <c r="I163" i="1"/>
  <c r="J163" i="1" s="1"/>
  <c r="I162" i="1"/>
  <c r="J162" i="1" s="1"/>
  <c r="I161" i="1"/>
  <c r="J161" i="1" s="1"/>
  <c r="I160" i="1"/>
  <c r="J160" i="1" s="1"/>
  <c r="I159" i="1"/>
  <c r="J159" i="1" s="1"/>
  <c r="I158" i="1"/>
  <c r="J158" i="1" s="1"/>
  <c r="I157" i="1"/>
  <c r="J157" i="1" s="1"/>
  <c r="I156" i="1"/>
  <c r="J156" i="1" s="1"/>
  <c r="I154" i="1"/>
  <c r="J154" i="1" s="1"/>
  <c r="I153" i="1"/>
  <c r="J153" i="1" s="1"/>
  <c r="I152" i="1"/>
  <c r="J152" i="1" s="1"/>
  <c r="I151" i="1"/>
  <c r="J151" i="1" s="1"/>
  <c r="I150" i="1"/>
  <c r="J150" i="1" s="1"/>
  <c r="I149" i="1"/>
  <c r="J149" i="1" s="1"/>
  <c r="I148" i="1"/>
  <c r="J148" i="1" s="1"/>
  <c r="I146" i="1"/>
  <c r="J146" i="1" s="1"/>
  <c r="I145" i="1"/>
  <c r="J145" i="1" s="1"/>
  <c r="I144" i="1"/>
  <c r="J144" i="1" s="1"/>
  <c r="I143" i="1"/>
  <c r="J143" i="1" s="1"/>
  <c r="I142" i="1"/>
  <c r="J142" i="1" s="1"/>
  <c r="I141" i="1"/>
  <c r="J141" i="1" s="1"/>
  <c r="I139" i="1"/>
  <c r="J139" i="1" s="1"/>
  <c r="I138" i="1"/>
  <c r="J138" i="1" s="1"/>
  <c r="I137" i="1"/>
  <c r="J137" i="1" s="1"/>
  <c r="J116" i="1"/>
  <c r="J114" i="1"/>
  <c r="J113" i="1"/>
  <c r="J112" i="1"/>
  <c r="J111" i="1"/>
  <c r="J110" i="1"/>
  <c r="J109" i="1"/>
  <c r="J108" i="1"/>
  <c r="I106" i="1"/>
  <c r="J106" i="1" s="1"/>
  <c r="I105" i="1"/>
  <c r="J105" i="1" s="1"/>
  <c r="I12" i="1"/>
  <c r="H13" i="7"/>
  <c r="H3" i="7"/>
  <c r="H13" i="6"/>
  <c r="H5" i="6"/>
  <c r="H3" i="6"/>
  <c r="H26" i="5"/>
  <c r="H3" i="5"/>
  <c r="K156" i="1" l="1"/>
  <c r="I195" i="1"/>
  <c r="J104" i="1"/>
  <c r="I11" i="1"/>
  <c r="I39" i="1"/>
  <c r="I37" i="1"/>
  <c r="I35" i="1"/>
  <c r="I33" i="1"/>
  <c r="I31" i="1"/>
  <c r="I29" i="1"/>
  <c r="I27" i="1"/>
  <c r="I81" i="1"/>
  <c r="I78" i="1"/>
  <c r="I76" i="1"/>
  <c r="I41" i="1"/>
  <c r="I38" i="1"/>
  <c r="I36" i="1"/>
  <c r="I34" i="1"/>
  <c r="I32" i="1"/>
  <c r="I30" i="1"/>
  <c r="I28" i="1"/>
  <c r="I80" i="1"/>
  <c r="I77" i="1"/>
  <c r="J195" i="1"/>
  <c r="E64" i="2" s="1"/>
  <c r="H51" i="6"/>
  <c r="I191" i="1" s="1"/>
  <c r="I17" i="1"/>
  <c r="L17" i="1" s="1"/>
  <c r="I16" i="1"/>
  <c r="L16" i="1" s="1"/>
  <c r="I15" i="1"/>
  <c r="L15" i="1" s="1"/>
  <c r="I14" i="1"/>
  <c r="L14" i="1" s="1"/>
  <c r="I26" i="1"/>
  <c r="I75" i="1"/>
  <c r="H103" i="5"/>
  <c r="I190" i="1" s="1"/>
  <c r="H26" i="7"/>
  <c r="I192" i="1" s="1"/>
  <c r="H3" i="10" l="1"/>
  <c r="H12" i="9"/>
  <c r="G9" i="4"/>
  <c r="H8" i="4"/>
  <c r="H4" i="4"/>
  <c r="H5" i="4"/>
  <c r="H6" i="4"/>
  <c r="H7" i="4"/>
  <c r="H9" i="4"/>
  <c r="H10" i="4"/>
  <c r="H11" i="4"/>
  <c r="H12" i="4"/>
  <c r="H13" i="4"/>
  <c r="H3" i="4"/>
  <c r="G9" i="8"/>
  <c r="G8" i="8"/>
  <c r="G7" i="8"/>
  <c r="G6" i="8"/>
  <c r="G5" i="8"/>
  <c r="G4" i="8"/>
  <c r="G3" i="8"/>
  <c r="G11" i="8" l="1"/>
  <c r="H32" i="9"/>
  <c r="H11" i="10"/>
  <c r="H17" i="10" s="1"/>
  <c r="H14" i="4"/>
  <c r="I189" i="1" s="1"/>
  <c r="E70" i="2" l="1"/>
  <c r="I12" i="14"/>
  <c r="I11" i="14"/>
  <c r="I10" i="14"/>
  <c r="I9" i="14"/>
  <c r="I8" i="14"/>
  <c r="I12" i="13"/>
  <c r="I11" i="13"/>
  <c r="I10" i="13"/>
  <c r="I9" i="13"/>
  <c r="I8" i="13"/>
  <c r="C42" i="14" l="1"/>
  <c r="I199" i="1" s="1"/>
  <c r="E4" i="2" s="1"/>
  <c r="D64" i="2" s="1"/>
  <c r="C42" i="13"/>
  <c r="I252" i="1" s="1"/>
  <c r="D70" i="2" s="1"/>
  <c r="C37" i="14"/>
  <c r="C37" i="13"/>
  <c r="K63" i="2" l="1"/>
  <c r="G63" i="2"/>
  <c r="H63" i="2"/>
  <c r="I63" i="2"/>
  <c r="J63" i="2"/>
  <c r="L63" i="2"/>
  <c r="P63" i="2"/>
  <c r="O63" i="2"/>
  <c r="Q63" i="2"/>
  <c r="M63" i="2"/>
  <c r="N63" i="2"/>
  <c r="O69" i="2"/>
  <c r="M69" i="2"/>
  <c r="K69" i="2"/>
  <c r="P69" i="2"/>
  <c r="N69" i="2"/>
  <c r="L69" i="2"/>
  <c r="J69" i="2"/>
  <c r="J252" i="1"/>
  <c r="N25" i="2"/>
  <c r="O25" i="2" s="1"/>
  <c r="U16" i="2"/>
  <c r="C10" i="2"/>
  <c r="A10" i="2" s="1"/>
  <c r="W10" i="2"/>
  <c r="U10" i="2"/>
  <c r="E61" i="2"/>
  <c r="D61" i="2" s="1"/>
  <c r="A70" i="2"/>
  <c r="A67" i="2"/>
  <c r="W70" i="2"/>
  <c r="U70" i="2"/>
  <c r="W69" i="2"/>
  <c r="A69" i="2"/>
  <c r="W67" i="2"/>
  <c r="U67" i="2"/>
  <c r="W66" i="2"/>
  <c r="A66" i="2"/>
  <c r="C61" i="2"/>
  <c r="A61" i="2" s="1"/>
  <c r="C55" i="2"/>
  <c r="A55" i="2" s="1"/>
  <c r="A52" i="2"/>
  <c r="C49" i="2"/>
  <c r="A49" i="2" s="1"/>
  <c r="C28" i="2"/>
  <c r="A28" i="2" s="1"/>
  <c r="W28" i="2"/>
  <c r="U28" i="2"/>
  <c r="W27" i="2"/>
  <c r="A27" i="2"/>
  <c r="D76" i="2"/>
  <c r="W72" i="2"/>
  <c r="A72" i="2"/>
  <c r="W62" i="2"/>
  <c r="A62" i="2"/>
  <c r="W61" i="2"/>
  <c r="U61" i="2"/>
  <c r="W60" i="2"/>
  <c r="A60" i="2"/>
  <c r="W55" i="2"/>
  <c r="U55" i="2"/>
  <c r="W54" i="2"/>
  <c r="A54" i="2"/>
  <c r="W53" i="2"/>
  <c r="A53" i="2"/>
  <c r="W52" i="2"/>
  <c r="U52" i="2"/>
  <c r="W51" i="2"/>
  <c r="A51" i="2"/>
  <c r="W50" i="2"/>
  <c r="A50" i="2"/>
  <c r="W49" i="2"/>
  <c r="U49" i="2"/>
  <c r="W48" i="2"/>
  <c r="A48" i="2"/>
  <c r="W47" i="2"/>
  <c r="A47" i="2"/>
  <c r="W46" i="2"/>
  <c r="U46" i="2"/>
  <c r="A46" i="2"/>
  <c r="W45" i="2"/>
  <c r="A45" i="2"/>
  <c r="W44" i="2"/>
  <c r="A44" i="2"/>
  <c r="W43" i="2"/>
  <c r="U43" i="2"/>
  <c r="A43" i="2"/>
  <c r="W42" i="2"/>
  <c r="A42" i="2"/>
  <c r="W41" i="2"/>
  <c r="A41" i="2"/>
  <c r="W40" i="2"/>
  <c r="U40" i="2"/>
  <c r="A40" i="2"/>
  <c r="W39" i="2"/>
  <c r="A39" i="2"/>
  <c r="W38" i="2"/>
  <c r="A38" i="2"/>
  <c r="W37" i="2"/>
  <c r="U37" i="2"/>
  <c r="A37" i="2"/>
  <c r="W36" i="2"/>
  <c r="A36" i="2"/>
  <c r="W35" i="2"/>
  <c r="A35" i="2"/>
  <c r="W34" i="2"/>
  <c r="U34" i="2"/>
  <c r="C34" i="2"/>
  <c r="A34" i="2" s="1"/>
  <c r="W33" i="2"/>
  <c r="A33" i="2"/>
  <c r="W32" i="2"/>
  <c r="A32" i="2"/>
  <c r="W31" i="2"/>
  <c r="U31" i="2"/>
  <c r="A31" i="2"/>
  <c r="W30" i="2"/>
  <c r="A30" i="2"/>
  <c r="W26" i="2"/>
  <c r="A26" i="2"/>
  <c r="W25" i="2"/>
  <c r="C25" i="2"/>
  <c r="A25" i="2" s="1"/>
  <c r="W24" i="2"/>
  <c r="A24" i="2"/>
  <c r="W23" i="2"/>
  <c r="A23" i="2"/>
  <c r="W22" i="2"/>
  <c r="U22" i="2"/>
  <c r="A22" i="2"/>
  <c r="W21" i="2"/>
  <c r="A21" i="2"/>
  <c r="W20" i="2"/>
  <c r="A20" i="2"/>
  <c r="C19" i="2"/>
  <c r="A19" i="2" s="1"/>
  <c r="W18" i="2"/>
  <c r="A18" i="2"/>
  <c r="W17" i="2"/>
  <c r="A17" i="2"/>
  <c r="W16" i="2"/>
  <c r="C16" i="2"/>
  <c r="A16" i="2" s="1"/>
  <c r="W15" i="2"/>
  <c r="A15" i="2"/>
  <c r="W14" i="2"/>
  <c r="A14" i="2"/>
  <c r="W13" i="2"/>
  <c r="U13" i="2"/>
  <c r="A13" i="2"/>
  <c r="W8" i="2"/>
  <c r="A8" i="2"/>
  <c r="A7" i="2"/>
  <c r="R63" i="2" l="1"/>
  <c r="J196" i="1"/>
  <c r="E67" i="2" s="1"/>
  <c r="P25" i="2"/>
  <c r="U25" i="2" s="1"/>
  <c r="U7" i="2"/>
  <c r="W7" i="2"/>
  <c r="W19" i="2"/>
  <c r="P60" i="2" l="1"/>
  <c r="K60" i="2"/>
  <c r="N60" i="2"/>
  <c r="J60" i="2"/>
  <c r="M60" i="2"/>
  <c r="I60" i="2"/>
  <c r="L60" i="2"/>
  <c r="G60" i="2"/>
  <c r="O60" i="2"/>
  <c r="U19" i="2"/>
  <c r="R60" i="2" l="1"/>
  <c r="I101" i="1" l="1"/>
  <c r="I100" i="1"/>
  <c r="J100" i="1" s="1"/>
  <c r="I99" i="1"/>
  <c r="J99" i="1" s="1"/>
  <c r="J98" i="1"/>
  <c r="I97" i="1"/>
  <c r="J97" i="1" s="1"/>
  <c r="I96" i="1"/>
  <c r="J96" i="1" s="1"/>
  <c r="I93" i="1"/>
  <c r="J93" i="1" s="1"/>
  <c r="I92" i="1"/>
  <c r="J92" i="1" s="1"/>
  <c r="I91" i="1"/>
  <c r="J91" i="1" s="1"/>
  <c r="I90" i="1"/>
  <c r="J90" i="1" s="1"/>
  <c r="D67" i="2"/>
  <c r="J192" i="1"/>
  <c r="J191" i="1"/>
  <c r="J190" i="1"/>
  <c r="E55" i="2" l="1"/>
  <c r="D55" i="2" s="1"/>
  <c r="O54" i="2" s="1"/>
  <c r="E49" i="2"/>
  <c r="D49" i="2" s="1"/>
  <c r="P48" i="2" s="1"/>
  <c r="E52" i="2"/>
  <c r="D52" i="2" s="1"/>
  <c r="K51" i="2" s="1"/>
  <c r="N66" i="2"/>
  <c r="J66" i="2"/>
  <c r="G66" i="2"/>
  <c r="M66" i="2"/>
  <c r="L66" i="2"/>
  <c r="I66" i="2"/>
  <c r="O66" i="2"/>
  <c r="K66" i="2"/>
  <c r="H66" i="2"/>
  <c r="P66" i="2"/>
  <c r="J89" i="1"/>
  <c r="O48" i="2" l="1"/>
  <c r="N48" i="2"/>
  <c r="G48" i="2"/>
  <c r="J48" i="2"/>
  <c r="M48" i="2"/>
  <c r="K48" i="2"/>
  <c r="L48" i="2"/>
  <c r="N54" i="2"/>
  <c r="R54" i="2" s="1"/>
  <c r="I51" i="2"/>
  <c r="J51" i="2"/>
  <c r="O51" i="2"/>
  <c r="G51" i="2"/>
  <c r="L51" i="2"/>
  <c r="M51" i="2"/>
  <c r="P51" i="2"/>
  <c r="I48" i="2"/>
  <c r="N51" i="2"/>
  <c r="E22" i="2"/>
  <c r="D22" i="2" s="1"/>
  <c r="L21" i="2" s="1"/>
  <c r="R66" i="2"/>
  <c r="R48" i="2" l="1"/>
  <c r="K21" i="2"/>
  <c r="M21" i="2"/>
  <c r="Q21" i="2"/>
  <c r="R51" i="2"/>
  <c r="O21" i="2"/>
  <c r="P21" i="2"/>
  <c r="J21" i="2"/>
  <c r="I21" i="2"/>
  <c r="N21" i="2"/>
  <c r="R21" i="2" l="1"/>
  <c r="J189" i="1" l="1"/>
  <c r="E46" i="2" l="1"/>
  <c r="D46" i="2" l="1"/>
  <c r="P45" i="2" s="1"/>
  <c r="J107" i="1"/>
  <c r="I69" i="1"/>
  <c r="J69" i="1" s="1"/>
  <c r="I71" i="1"/>
  <c r="I72" i="1"/>
  <c r="J72" i="1" s="1"/>
  <c r="I70" i="1"/>
  <c r="J70" i="1" s="1"/>
  <c r="I68" i="1"/>
  <c r="J68" i="1" s="1"/>
  <c r="I67" i="1"/>
  <c r="J67" i="1" s="1"/>
  <c r="I66" i="1"/>
  <c r="I65" i="1"/>
  <c r="J65" i="1" s="1"/>
  <c r="I64" i="1"/>
  <c r="J64" i="1" s="1"/>
  <c r="I63" i="1"/>
  <c r="J63" i="1" s="1"/>
  <c r="I62" i="1"/>
  <c r="J62" i="1" s="1"/>
  <c r="I61" i="1"/>
  <c r="J61" i="1" s="1"/>
  <c r="I60" i="1"/>
  <c r="G45" i="2" l="1"/>
  <c r="K45" i="2"/>
  <c r="J45" i="2"/>
  <c r="O45" i="2"/>
  <c r="M45" i="2"/>
  <c r="N45" i="2"/>
  <c r="L45" i="2"/>
  <c r="I45" i="2"/>
  <c r="Q45" i="2"/>
  <c r="E31" i="2"/>
  <c r="D31" i="2" s="1"/>
  <c r="J71" i="1"/>
  <c r="J66" i="1"/>
  <c r="J60" i="1"/>
  <c r="R45" i="2" l="1"/>
  <c r="K30" i="2"/>
  <c r="J30" i="2"/>
  <c r="I30" i="2"/>
  <c r="H30" i="2"/>
  <c r="M30" i="2"/>
  <c r="L30" i="2"/>
  <c r="J59" i="1"/>
  <c r="I134" i="1"/>
  <c r="J134" i="1" s="1"/>
  <c r="I132" i="1"/>
  <c r="J132" i="1" s="1"/>
  <c r="I131" i="1"/>
  <c r="J131" i="1" s="1"/>
  <c r="I130" i="1"/>
  <c r="J130" i="1" s="1"/>
  <c r="I129" i="1"/>
  <c r="J129" i="1" s="1"/>
  <c r="I128" i="1"/>
  <c r="J128" i="1" s="1"/>
  <c r="I127" i="1"/>
  <c r="J127" i="1" s="1"/>
  <c r="I125" i="1"/>
  <c r="J125" i="1" s="1"/>
  <c r="I124" i="1"/>
  <c r="J124" i="1" s="1"/>
  <c r="I123" i="1"/>
  <c r="J123" i="1" s="1"/>
  <c r="I122" i="1"/>
  <c r="J122" i="1" s="1"/>
  <c r="I119" i="1"/>
  <c r="J119" i="1" s="1"/>
  <c r="J86" i="1"/>
  <c r="J85" i="1"/>
  <c r="J84" i="1"/>
  <c r="J81" i="1"/>
  <c r="J80" i="1"/>
  <c r="J78" i="1"/>
  <c r="J77" i="1"/>
  <c r="J76" i="1"/>
  <c r="J75" i="1"/>
  <c r="J58" i="1"/>
  <c r="J57" i="1"/>
  <c r="J56" i="1"/>
  <c r="J55" i="1"/>
  <c r="J54" i="1"/>
  <c r="J53" i="1"/>
  <c r="J52" i="1"/>
  <c r="J51" i="1"/>
  <c r="J50" i="1"/>
  <c r="J49" i="1"/>
  <c r="J48" i="1"/>
  <c r="J47" i="1"/>
  <c r="J46" i="1"/>
  <c r="J45" i="1"/>
  <c r="J44" i="1"/>
  <c r="J41" i="1"/>
  <c r="J39" i="1"/>
  <c r="J38" i="1"/>
  <c r="J37" i="1"/>
  <c r="J36" i="1"/>
  <c r="J35" i="1"/>
  <c r="J34" i="1"/>
  <c r="J33" i="1"/>
  <c r="J32" i="1"/>
  <c r="J31" i="1"/>
  <c r="J30" i="1"/>
  <c r="J29" i="1"/>
  <c r="J28" i="1"/>
  <c r="J27" i="1"/>
  <c r="J26" i="1"/>
  <c r="I24" i="1"/>
  <c r="J24" i="1" s="1"/>
  <c r="I23" i="1"/>
  <c r="J23" i="1" s="1"/>
  <c r="I22" i="1"/>
  <c r="J22" i="1" s="1"/>
  <c r="I20" i="1"/>
  <c r="J17" i="1"/>
  <c r="J16" i="1"/>
  <c r="J15" i="1"/>
  <c r="J14" i="1"/>
  <c r="J12" i="1"/>
  <c r="J11" i="1"/>
  <c r="I10" i="1"/>
  <c r="J133" i="1" l="1"/>
  <c r="J118" i="1"/>
  <c r="J79" i="1"/>
  <c r="J74" i="1"/>
  <c r="R30" i="2"/>
  <c r="J121" i="1"/>
  <c r="J126" i="1"/>
  <c r="J83" i="1"/>
  <c r="J43" i="1"/>
  <c r="J25" i="1"/>
  <c r="J42" i="1" l="1"/>
  <c r="E13" i="2" s="1"/>
  <c r="D13" i="2" s="1"/>
  <c r="J73" i="1"/>
  <c r="E10" i="2"/>
  <c r="D10" i="2" s="1"/>
  <c r="F101" i="1"/>
  <c r="E16" i="2" l="1"/>
  <c r="D16" i="2" s="1"/>
  <c r="J15" i="2" s="1"/>
  <c r="K12" i="2"/>
  <c r="G12" i="2"/>
  <c r="J12" i="2"/>
  <c r="I12" i="2"/>
  <c r="H12" i="2"/>
  <c r="J101" i="1"/>
  <c r="F9" i="2"/>
  <c r="G9" i="2"/>
  <c r="K15" i="2" l="1"/>
  <c r="L15" i="2"/>
  <c r="J95" i="1"/>
  <c r="R12" i="2"/>
  <c r="R9" i="2"/>
  <c r="R15" i="2" l="1"/>
  <c r="E25" i="2"/>
  <c r="D25" i="2" s="1"/>
  <c r="M24" i="2" s="1"/>
  <c r="J20" i="1"/>
  <c r="O24" i="2" l="1"/>
  <c r="L24" i="2"/>
  <c r="N24" i="2"/>
  <c r="K24" i="2"/>
  <c r="P24" i="2"/>
  <c r="J24" i="2"/>
  <c r="J136" i="1"/>
  <c r="J10" i="1"/>
  <c r="R24" i="2" l="1"/>
  <c r="J87" i="1"/>
  <c r="E19" i="2" s="1"/>
  <c r="D19" i="2" s="1"/>
  <c r="J117" i="1"/>
  <c r="J9" i="1"/>
  <c r="J140" i="1"/>
  <c r="J155" i="1"/>
  <c r="J147" i="1"/>
  <c r="J82" i="1" l="1"/>
  <c r="E34" i="2"/>
  <c r="D34" i="2" s="1"/>
  <c r="I18" i="2"/>
  <c r="H18" i="2"/>
  <c r="G18" i="2"/>
  <c r="E7" i="2"/>
  <c r="D7" i="2" s="1"/>
  <c r="Q69" i="2"/>
  <c r="R69" i="2" s="1"/>
  <c r="E40" i="2"/>
  <c r="D40" i="2" s="1"/>
  <c r="E28" i="2"/>
  <c r="D28" i="2" s="1"/>
  <c r="E43" i="2"/>
  <c r="D43" i="2" s="1"/>
  <c r="E37" i="2"/>
  <c r="D37" i="2" s="1"/>
  <c r="N18" i="2"/>
  <c r="M18" i="2"/>
  <c r="F18" i="2"/>
  <c r="K18" i="2"/>
  <c r="O18" i="2"/>
  <c r="L18" i="2"/>
  <c r="J253" i="1"/>
  <c r="K6" i="2" l="1"/>
  <c r="K73" i="2" s="1"/>
  <c r="P33" i="2"/>
  <c r="M33" i="2"/>
  <c r="N33" i="2"/>
  <c r="O33" i="2"/>
  <c r="Q33" i="2"/>
  <c r="Q42" i="2"/>
  <c r="P42" i="2"/>
  <c r="O27" i="2"/>
  <c r="N27" i="2"/>
  <c r="Q27" i="2"/>
  <c r="M27" i="2"/>
  <c r="P27" i="2"/>
  <c r="L27" i="2"/>
  <c r="M36" i="2"/>
  <c r="O36" i="2"/>
  <c r="P36" i="2"/>
  <c r="N36" i="2"/>
  <c r="O39" i="2"/>
  <c r="Q39" i="2"/>
  <c r="P39" i="2"/>
  <c r="R18" i="2"/>
  <c r="Q6" i="2" l="1"/>
  <c r="Q73" i="2" s="1"/>
  <c r="O6" i="2"/>
  <c r="F6" i="2"/>
  <c r="J6" i="2"/>
  <c r="J73" i="2" s="1"/>
  <c r="N6" i="2"/>
  <c r="N73" i="2" s="1"/>
  <c r="M6" i="2"/>
  <c r="M73" i="2" s="1"/>
  <c r="I6" i="2"/>
  <c r="I73" i="2" s="1"/>
  <c r="L6" i="2"/>
  <c r="L73" i="2" s="1"/>
  <c r="G6" i="2"/>
  <c r="G73" i="2" s="1"/>
  <c r="H6" i="2"/>
  <c r="H73" i="2" s="1"/>
  <c r="P6" i="2"/>
  <c r="R27" i="2"/>
  <c r="R39" i="2"/>
  <c r="R33" i="2"/>
  <c r="R36" i="2"/>
  <c r="R42" i="2"/>
  <c r="F73" i="2" l="1"/>
  <c r="F75" i="2" s="1"/>
  <c r="G75" i="2" s="1"/>
  <c r="H75" i="2" s="1"/>
  <c r="I75" i="2" s="1"/>
  <c r="J75" i="2" s="1"/>
  <c r="K75" i="2" s="1"/>
  <c r="L75" i="2" s="1"/>
  <c r="M75" i="2" s="1"/>
  <c r="N75" i="2" s="1"/>
  <c r="R6" i="2"/>
  <c r="H8" i="9"/>
  <c r="H10" i="9" s="1"/>
  <c r="H33" i="9" s="1"/>
  <c r="I193" i="1" s="1"/>
  <c r="E58" i="2" l="1"/>
  <c r="D58" i="2" s="1"/>
  <c r="J193" i="1"/>
  <c r="J198" i="1" s="1"/>
  <c r="E73" i="2" l="1"/>
  <c r="J199" i="1"/>
  <c r="J200" i="1" s="1"/>
  <c r="J254" i="1" s="1"/>
  <c r="J255" i="1" s="1"/>
  <c r="D73" i="2" l="1"/>
  <c r="O57" i="2"/>
  <c r="P57" i="2"/>
  <c r="P73" i="2" s="1"/>
  <c r="P74" i="2" l="1"/>
  <c r="O73" i="2"/>
  <c r="R57" i="2"/>
  <c r="S54" i="2"/>
  <c r="S48" i="2"/>
  <c r="S39" i="2"/>
  <c r="S27" i="2"/>
  <c r="S63" i="2"/>
  <c r="S21" i="2"/>
  <c r="K74" i="2"/>
  <c r="G74" i="2"/>
  <c r="N74" i="2"/>
  <c r="J74" i="2"/>
  <c r="S18" i="2"/>
  <c r="D75" i="2"/>
  <c r="S9" i="2"/>
  <c r="S30" i="2"/>
  <c r="S60" i="2"/>
  <c r="S6" i="2"/>
  <c r="S24" i="2"/>
  <c r="S15" i="2"/>
  <c r="S51" i="2"/>
  <c r="S66" i="2"/>
  <c r="S69" i="2"/>
  <c r="S12" i="2"/>
  <c r="S33" i="2"/>
  <c r="S42" i="2"/>
  <c r="S45" i="2"/>
  <c r="S36" i="2"/>
  <c r="M74" i="2"/>
  <c r="I74" i="2"/>
  <c r="F74" i="2"/>
  <c r="F76" i="2" s="1"/>
  <c r="Q74" i="2"/>
  <c r="L74" i="2"/>
  <c r="H74" i="2"/>
  <c r="G76" i="2" l="1"/>
  <c r="H76" i="2" s="1"/>
  <c r="I76" i="2" s="1"/>
  <c r="J76" i="2" s="1"/>
  <c r="K76" i="2" s="1"/>
  <c r="L76" i="2" s="1"/>
  <c r="M76" i="2" s="1"/>
  <c r="N76" i="2" s="1"/>
  <c r="T6" i="2"/>
  <c r="S57" i="2"/>
  <c r="S73" i="2" s="1"/>
  <c r="O75" i="2"/>
  <c r="P75" i="2" s="1"/>
  <c r="O74" i="2"/>
  <c r="T9" i="2" l="1"/>
  <c r="T12" i="2" s="1"/>
  <c r="T15" i="2" s="1"/>
  <c r="T18" i="2" s="1"/>
  <c r="T21" i="2" s="1"/>
  <c r="T24" i="2" s="1"/>
  <c r="T27" i="2" s="1"/>
  <c r="T30" i="2" s="1"/>
  <c r="T33" i="2" s="1"/>
  <c r="T36" i="2" s="1"/>
  <c r="T39" i="2" s="1"/>
  <c r="T42" i="2" s="1"/>
  <c r="T45" i="2" s="1"/>
  <c r="T48" i="2" s="1"/>
  <c r="T51" i="2" s="1"/>
  <c r="T54" i="2" s="1"/>
  <c r="T57" i="2" s="1"/>
  <c r="T60" i="2" s="1"/>
  <c r="T63" i="2" s="1"/>
  <c r="T66" i="2" s="1"/>
  <c r="T69" i="2" s="1"/>
  <c r="O76" i="2"/>
  <c r="P76" i="2" s="1"/>
  <c r="Q76" i="2" s="1"/>
</calcChain>
</file>

<file path=xl/sharedStrings.xml><?xml version="1.0" encoding="utf-8"?>
<sst xmlns="http://schemas.openxmlformats.org/spreadsheetml/2006/main" count="4483" uniqueCount="2344">
  <si>
    <t>PLANILHA ORÇAMENTÁRIA</t>
  </si>
  <si>
    <t>CÓDIGO</t>
  </si>
  <si>
    <t>DESCRIÇÃO</t>
  </si>
  <si>
    <t>UNID.</t>
  </si>
  <si>
    <t>QUANT.</t>
  </si>
  <si>
    <t>MATERIAL</t>
  </si>
  <si>
    <t>MÃO DE OBRA</t>
  </si>
  <si>
    <t>MAT. + M.O.</t>
  </si>
  <si>
    <t>PREÇO TOTAL</t>
  </si>
  <si>
    <t>SERVIÇOS PRELIMINARES</t>
  </si>
  <si>
    <t>H</t>
  </si>
  <si>
    <t>M2</t>
  </si>
  <si>
    <t>MES</t>
  </si>
  <si>
    <t>UN</t>
  </si>
  <si>
    <t>ESTRUTURA EM CONCRETO ARMADO</t>
  </si>
  <si>
    <t>KG</t>
  </si>
  <si>
    <t>UNID</t>
  </si>
  <si>
    <t>IMPERMEABILIZAÇÃO</t>
  </si>
  <si>
    <t>IMPERMEABILIZAÇÃO DE PISO DE ÁREAS MOLHÁVEIS - BANHEIROS, RALOS E CAIXAS SIFONADAS</t>
  </si>
  <si>
    <t>PAREDES / FECHAMENTOS</t>
  </si>
  <si>
    <t>ALVENARIA EM TIJOLO CERÂMICO FURADO/ENCUNHAMENTO/VERGAS</t>
  </si>
  <si>
    <t>M</t>
  </si>
  <si>
    <t>PAINÉIS DE FECHAMENTO</t>
  </si>
  <si>
    <t>REVESTIMENTOS DE PAREDES</t>
  </si>
  <si>
    <t>PISOS</t>
  </si>
  <si>
    <t>FORRO/TETO</t>
  </si>
  <si>
    <t>ESQUADRIAS - JANELAS: ALUMÍNIO E VIDRO</t>
  </si>
  <si>
    <t>ESQUADRIAS - PORTAS</t>
  </si>
  <si>
    <t>ESQUADRIAS - PORTAS: ALUMÍNIO E VIDRO</t>
  </si>
  <si>
    <t>ESQUADRIAS - PORTAS: METALON</t>
  </si>
  <si>
    <t>GUARDA-CORPO E CORRIMÃO</t>
  </si>
  <si>
    <t>GRANITO</t>
  </si>
  <si>
    <t>PINTURAS</t>
  </si>
  <si>
    <t>LOUÇAS, METAIS E ACESSÓRIOS</t>
  </si>
  <si>
    <t>INSTALAÇÕES HIDROSANITÁRIAS</t>
  </si>
  <si>
    <t>INSTALAÇÕES DE ESGOTO SANITÁRIO - TUBOS E CONEXÕES</t>
  </si>
  <si>
    <t>INSTALAÇÕES PREVENÇÃO E COMBATE A INCÊNDIO</t>
  </si>
  <si>
    <t>INSTALAÇÕES DE GASES</t>
  </si>
  <si>
    <t>SERVIÇOS COMPLEMENTARES</t>
  </si>
  <si>
    <t>9537U</t>
  </si>
  <si>
    <t>LIMPEZA FINAL DA OBRA</t>
  </si>
  <si>
    <t>PREÇO POR M2:</t>
  </si>
  <si>
    <t>PORCELANATO TÉCNICO BACTERICIDA COR CINZA CLARO 60X60 CM RETIFICADO NATURAL, ASSENTADO COM ARGAMASSA COLANTE PARA PORCELANATO, INCLUSO REJUNTAMENTO, JUNTAS 2MM</t>
  </si>
  <si>
    <t>FERRAMENTAS E EQUIPAMENTOS</t>
  </si>
  <si>
    <t>LAJES/PILARES E VIGAS</t>
  </si>
  <si>
    <t>DEMOLIÇÕES E LIMPEZAS</t>
  </si>
  <si>
    <t xml:space="preserve"> 73616 </t>
  </si>
  <si>
    <t>SINAPI</t>
  </si>
  <si>
    <t>DEMOLICAO DE CONCRETO SIMPLES</t>
  </si>
  <si>
    <t>10,5</t>
  </si>
  <si>
    <t xml:space="preserve"> 85364 </t>
  </si>
  <si>
    <t>DEMOLICAO MANUAL DE ESTRUTURA DE CONCRETO ARMADO</t>
  </si>
  <si>
    <t>32,15</t>
  </si>
  <si>
    <t xml:space="preserve"> 72218 </t>
  </si>
  <si>
    <t>DEMOLICAO DE DIVISORIAS EM CHAPAS OU TABUAS, INCLUSIVE DEMOLICAO DE ENTARUGAMENTO</t>
  </si>
  <si>
    <t>m²</t>
  </si>
  <si>
    <t>30,0</t>
  </si>
  <si>
    <t xml:space="preserve"> 85377 </t>
  </si>
  <si>
    <t>DESMONTAGEM E REMOCAO DE DIVISORIAS DE MARMORE OU GRANITO</t>
  </si>
  <si>
    <t>20,8</t>
  </si>
  <si>
    <t xml:space="preserve"> 85333 </t>
  </si>
  <si>
    <t>RETIRADA DE APARELHOS SANITARIOS</t>
  </si>
  <si>
    <t>24,0</t>
  </si>
  <si>
    <t xml:space="preserve"> 72142 </t>
  </si>
  <si>
    <t>RETIRADA DE FOLHAS DE PORTA DE PASSAGEM OU JANELA</t>
  </si>
  <si>
    <t>12,0</t>
  </si>
  <si>
    <t xml:space="preserve"> 85367 </t>
  </si>
  <si>
    <t>DEMOLICAO DE PISO EM LADRILHO COM ARGAMASSA</t>
  </si>
  <si>
    <t>334,46</t>
  </si>
  <si>
    <t xml:space="preserve"> 85420 </t>
  </si>
  <si>
    <t>RETIRADA DE TUBULACAO HIDROSSANITARIA EMBUTIDA COM CONEXOES, Ø 2 1/2" A 4"</t>
  </si>
  <si>
    <t>48,0</t>
  </si>
  <si>
    <t xml:space="preserve"> 85397 </t>
  </si>
  <si>
    <t>RETIRADA DE AZULEJO COLADO</t>
  </si>
  <si>
    <t>303,6</t>
  </si>
  <si>
    <t xml:space="preserve"> 72238 </t>
  </si>
  <si>
    <t>RETIRADA DE FORRO EM REGUAS DE PVC, INCLUSIVE RETIRADA DE PERFIS</t>
  </si>
  <si>
    <t xml:space="preserve"> 72897 </t>
  </si>
  <si>
    <t>CARGA MANUAL DE ENTULHO EM CAMINHAO BASCULANTE 6 M3</t>
  </si>
  <si>
    <t>156,0</t>
  </si>
  <si>
    <t xml:space="preserve"> 90443 </t>
  </si>
  <si>
    <t>RASGO EM ALVENARIA PARA RAMAIS/ DISTRIBUIÇÃO COM DIAMETROS MENORES OU IGUAIS A 40 MM. AF_05/2015</t>
  </si>
  <si>
    <t xml:space="preserve"> 90446 </t>
  </si>
  <si>
    <t>RASGO EM CONTRAPISO PARA RAMAIS/ DISTRIBUIÇÃO COM DIÂMETROS MAIORES QUE 75 MM. AF_05/2015</t>
  </si>
  <si>
    <t xml:space="preserve"> RG70001 </t>
  </si>
  <si>
    <t>Próprio</t>
  </si>
  <si>
    <t>LOCACAO DE CACAMBA DE ACO TIPO CONTAINER COM 5M3 DE CAPACIDADE,PARA RETIRADA DE ENTULHO DE OBRA,INCLUSIVE CARREGAMENTO,TRANSPORTE E DESCARREGAMENTO,EXCLUSIVE TAXA PARA DESCARGA EM LOCAIS AUTORIZADOS E/OU LICENCIADOS</t>
  </si>
  <si>
    <t xml:space="preserve"> 92418 </t>
  </si>
  <si>
    <t>MONTAGEM E DESMONTAGEM DE FÔRMA DE PILARES RETANGULARES E ESTRUTURAS SIMILARES COM ÁREA MÉDIA DAS SEÇÕES MENOR OU IGUAL A 0,25 M², PÉ-DIREITO SIMPLES, EM CHAPA DE MADEIRA COMPENSADA RESINADA, 4 UTILIZAÇÕES. AF_12/2015</t>
  </si>
  <si>
    <t xml:space="preserve"> 92759 </t>
  </si>
  <si>
    <t>ARMAÇÃO DE PILAR OU VIGA DE UMA ESTRUTURA CONVENCIONAL DE CONCRETO ARMADO EM UM EDIFÍCIO DE MÚLTIPLOS PAVIMENTOS UTILIZANDO AÇO CA-60 DE 5.0 MM - MONTAGEM. AF_12/2015</t>
  </si>
  <si>
    <t>263,0</t>
  </si>
  <si>
    <t xml:space="preserve"> 92761 </t>
  </si>
  <si>
    <t>ARMAÇÃO DE PILAR OU VIGA DE UMA ESTRUTURA CONVENCIONAL DE CONCRETO ARMADO EM UM EDIFÍCIO DE MÚLTIPLOS PAVIMENTOS UTILIZANDO AÇO CA-50 DE 8.0 MM - MONTAGEM. AF_12/2015</t>
  </si>
  <si>
    <t>231,0</t>
  </si>
  <si>
    <t xml:space="preserve"> 92762 </t>
  </si>
  <si>
    <t>ARMAÇÃO DE PILAR OU VIGA DE UMA ESTRUTURA CONVENCIONAL DE CONCRETO ARMADO EM UM EDIFÍCIO DE MÚLTIPLOS PAVIMENTOS UTILIZANDO AÇO CA-50 DE 10.0 MM - MONTAGEM. AF_12/2015</t>
  </si>
  <si>
    <t>227,0</t>
  </si>
  <si>
    <t xml:space="preserve"> 92763 </t>
  </si>
  <si>
    <t>ARMAÇÃO DE PILAR OU VIGA DE UMA ESTRUTURA CONVENCIONAL DE CONCRETO ARMADO EM UM EDIFÍCIO DE MÚLTIPLOS PAVIMENTOS UTILIZANDO AÇO CA-50 DE 12.5 MM - MONTAGEM. AF_12/2015</t>
  </si>
  <si>
    <t>98,0</t>
  </si>
  <si>
    <t xml:space="preserve"> 92764 </t>
  </si>
  <si>
    <t>ARMAÇÃO DE PILAR OU VIGA DE UMA ESTRUTURA CONVENCIONAL DE CONCRETO ARMADO EM UM EDIFÍCIO DE MÚLTIPLOS PAVIMENTOS UTILIZANDO AÇO CA-50 DE 16.0 MM - MONTAGEM. AF_12/2015</t>
  </si>
  <si>
    <t>784,0</t>
  </si>
  <si>
    <t xml:space="preserve"> 92765 </t>
  </si>
  <si>
    <t>ARMAÇÃO DE PILAR OU VIGA DE UMA ESTRUTURA CONVENCIONAL DE CONCRETO ARMADO EM UM EDIFÍCIO DE MÚLTIPLOS PAVIMENTOS UTILIZANDO AÇO CA-50 DE 20.0 MM - MONTAGEM. AF_12/2015</t>
  </si>
  <si>
    <t>459,0</t>
  </si>
  <si>
    <t>3,59</t>
  </si>
  <si>
    <t xml:space="preserve"> 92767 </t>
  </si>
  <si>
    <t>ARMAÇÃO DE LAJE DE UMA ESTRUTURA CONVENCIONAL DE CONCRETO ARMADO EM UM EDIFÍCIO DE MÚLTIPLOS PAVIMENTOS UTILIZANDO AÇO CA-60 DE 4.2 MM - MONTAGEM. AF_12/2015_P</t>
  </si>
  <si>
    <t>216,0</t>
  </si>
  <si>
    <t xml:space="preserve"> 92784 </t>
  </si>
  <si>
    <t>ARMAÇÃO DE LAJE DE UMA ESTRUTURA CONVENCIONAL DE CONCRETO ARMADO EM UMA EDIFÍCAÇÃO TÉRREA OU SOBRADO UTILIZANDO AÇO CA-60 DE 5.0 MM - MONTAGEM. AF_12/2015_P</t>
  </si>
  <si>
    <t>46,0</t>
  </si>
  <si>
    <t xml:space="preserve"> 92786 </t>
  </si>
  <si>
    <t>ARMAÇÃO DE LAJE DE UMA ESTRUTURA CONVENCIONAL DE CONCRETO ARMADO EM UMA EDIFÍCAÇÃO TÉRREA OU SOBRADO UTILIZANDO AÇO CA-50 DE 8.0 MM - MONTAGEM. AF_12/2015_P</t>
  </si>
  <si>
    <t>352,0</t>
  </si>
  <si>
    <t xml:space="preserve"> 92490 </t>
  </si>
  <si>
    <t>MONTAGEM E DESMONTAGEM DE FÔRMA DE LAJE NERVURADA COM CUBETA E ASSOALHO COM ÁREA MÉDIA MAIOR QUE 20 M², PÉ-DIREITO SIMPLES, EM CHAPA DE MADEIRA COMPENSADA RESINADA, 8 UTILIZAÇÕES. AF_12/2015</t>
  </si>
  <si>
    <t>289,86</t>
  </si>
  <si>
    <t xml:space="preserve"> 83516 </t>
  </si>
  <si>
    <t>ESCORAMENTO FORMAS H=3,50 A 4,00 M, COM MADEIRA DE 3A QUALIDADE, NAO APARELHADA, APROVEITAMENTO TABUAS 3X E PRUMOS 4X.</t>
  </si>
  <si>
    <t>289,45</t>
  </si>
  <si>
    <t xml:space="preserve"> RG70068 </t>
  </si>
  <si>
    <t>LAJE NERVURADA 16 + 4 BLOCO EM EPS</t>
  </si>
  <si>
    <t>40,04</t>
  </si>
  <si>
    <t xml:space="preserve"> RG70069 </t>
  </si>
  <si>
    <t>5790,0</t>
  </si>
  <si>
    <t>IMPERMEABILIZAÇÃO ÁREA TÉCNICA AR CONDICIONADO E LAJES FAN COIL</t>
  </si>
  <si>
    <t>MANTA ASFÁLTICA DENVERMANTA ELASTIC TIPO III  4MM ADERIDA COM ASFALTO OXIDADO A QUENTE, SOBRE UMA DEMÃO DE PRIMER ASFÁLTICO</t>
  </si>
  <si>
    <t>CAMADA SEPARADORA COM FILME POLIETILENO</t>
  </si>
  <si>
    <t>PROTEÇÃO MECÂNICA EM  ARGAMASSA DE CIMENTO E AREIA TRAÇO 1:3 ESP. 3 CM  - MÃO DE OBRA</t>
  </si>
  <si>
    <t>PREPARO DAS SUPERFÍCIES, INCLUINDO LIMPEZA E  EXECUÇÃO DE  MEIA CANA COM ARGAMASSA</t>
  </si>
  <si>
    <t xml:space="preserve">ESQUADRIAS, GUARDA-CORPO, CORRIMÃO </t>
  </si>
  <si>
    <t>P08-200X210 CM -MADEIRA REVESTIDA DE LAMINADO MELAMÍNICO BRANCO BRILHANTE COM VISOR- FORNECIMENTO E INSTALAÇÃO. AF_08/2015, INCLUSO ADUELA 1A, ALIZAR 1A E DOBRADICAS</t>
  </si>
  <si>
    <t>P10-90X210 CM -MADEIRA REVESTIDA DE LAMINADO MELAMÍNICO BRANCO BRILHANTE COM GUICHE- FORNECIMENTO E INSTALAÇÃO. AF_08/2015, INCLUSO ADUELA 1A, ALIZAR 1A E DOBRADICAS</t>
  </si>
  <si>
    <t>P05-280X210 CM -CORRER 2 FOLHAS VIDRO TEMPERADO</t>
  </si>
  <si>
    <t>P09-120X210 CM -CORRER 1 FOLHAS VIDRO TEMPERADO 8 MM</t>
  </si>
  <si>
    <t>ESQUADRIAS - PORTAS: MADEIRA REVESTIDA EM LAMINADO</t>
  </si>
  <si>
    <t>P11-90X210- PORTA EM AÇO TIPO CORTA FOGO COM FECHADURA ANTI PANICO</t>
  </si>
  <si>
    <t>REFORMA E ADAPTAÇÃO DO 3° E 4° PAVIMENTO HOSPITAL DO CÂNCER UBERLANDIA</t>
  </si>
  <si>
    <t>UMUARAMA. UBERLÂNDIA - MG</t>
  </si>
  <si>
    <t>PORCELANATO ACETINADO COR BRANCO 30X60 CM RETIFICADO, ASSENTADO COM ARGAMASSA COLANTE PARA PORCELANATO, INCLUSO REJUNTAMENTO, JUNTAS 2MM</t>
  </si>
  <si>
    <t>PASTILHA CERÂMICA ESMALTADA EXTRA 5X5 CM COR BRANCA - ASSENTADA E REJUNTADA COM ARGAMASSA COLANTE PARA PASTILHAS, INCLUINDO LIMPEZA E LAVAGEM</t>
  </si>
  <si>
    <t>REGULARIZACAO DE PISO/BASE EM ARGAMASSA TRACO 1:3 (CIMENTO E AREIA), ESPESSURA 5,0CM, PREPARO MANUAL</t>
  </si>
  <si>
    <t>PORCELANATO TÉCNICO BACTERICIDA COR CINZA 60X60 CM RETIFICADO NATURAL, ASSENTADO COM ARGAMASSA COLANTE PARA PORCELANATO, INCLUSO REJUNTAMENTO, JUNTAS 2MM</t>
  </si>
  <si>
    <t>BANCADA EM GRANITO  BRANCO ITAÚNAS OU AQUALUX E=2,0 CM- FORNECIMENTO E INSTALACAO</t>
  </si>
  <si>
    <t>SOLEIRA EM GRANITO BRANCO SIENA, LARGURA 15 CM - FORNECIMENTO E INSTALAÇÃO</t>
  </si>
  <si>
    <t>PEITORIL EM GRANITO BRANCO ITAÚNAS, LARGURA 15 CM - JANELAS - FORNECIMENTO E INSTALAÇÃO</t>
  </si>
  <si>
    <t>ESPELHO EM GRANITO BRANCO ITAÚNAS OU AQUALUX, ALTURA = 10CM - FORNECIMENTO E INSTALAÇÃO</t>
  </si>
  <si>
    <t>BARRADO EM GRANITO BRANCO ITAÚNAS OU AQUALUX, LARGURA 5CM - FORNECIMENTO E INSTALAÇÃO</t>
  </si>
  <si>
    <t>PINTURA LINHA HOSPITALAR PAREDE E TETO COR BRANCO GELO AMBIENTES INTERNOS</t>
  </si>
  <si>
    <t>PINTURA LINHA HOSPITALAR PAREDE E TETO COR FULL MOON AMBIENTES INTERNOS</t>
  </si>
  <si>
    <t>PORTA PAPEL HIGIÊNICO ROLÃO 300M PLÁSTICO PLUS LINE, COR BRANCO - FORNECIMENTO E INSTALAÇÃO</t>
  </si>
  <si>
    <t>TOALHEIRO INTERFOLHADO PLUS LINE PLÁSTICO, COR BRANCO- FORNECIMENTO E INSTALAÇÃO</t>
  </si>
  <si>
    <t>SABONETEIRA PLÁSTICA COM RESERVÁRIO CAPACIDADE 800ML PLUS LINE, COR BRANCA - FORNECIMENTO E INSTALAÇÃO</t>
  </si>
  <si>
    <t>CABIDE PARA BOX COMUM - FORNECIMENTO E INSTALAÇÃO</t>
  </si>
  <si>
    <t>CABIDE PARA BOX ACESSÍVEL - FORNECIMENTO E INSTALAÇÃO</t>
  </si>
  <si>
    <t>LIXEIRA EM AÇO INOX COM TAMPA BASCULANTE 20 LITROS - FORNECIMENTO</t>
  </si>
  <si>
    <t>BANCADA DE INOX AISI 304#14 (2MM) 220X60 CM - FORNECIMENTO E INSTALAÇÃO</t>
  </si>
  <si>
    <t>BANCADA DE INOX AISI 304#14 (2MM)  375X60 CM COM CUBA INTEGRADA 55X35 CM H=30CM COM VÁLVULA AMERICANA - FORNECIMENTO E INSTALAÇÃO</t>
  </si>
  <si>
    <t>BANCADA DE INOX AISI 304#14 (2MM)  395X60 CM COM CUBA INTEGRADA 55X35 CM H=30CM COM VÁLVULA AMERICANA - FORNECIMENTO E INSTALAÇÃO</t>
  </si>
  <si>
    <t>BANCADA DE INOX AISI 304#14 (2MM)  225X60 CM COM CUBA INTEGRADA 55X35 CM H=30CM COM VÁLVULA AMERICANA - FORNECIMENTO E INSTALAÇÃO</t>
  </si>
  <si>
    <t>BANCADA DE INOX AISI 304#14 (2MM)  300X60 CM COM CUBA INTEGRADA 55X35 CM H=30CM COM VÁLVULA AMERICANA - FORNECIMENTO E INSTALAÇÃO</t>
  </si>
  <si>
    <t>BANCADA DE INOX AISI 304#14 (2MM)  120X60 CM COM CUBA INTEGRADA 55X35 CM H=30CM COM VÁLVULA AMERICANA - FORNECIMENTO E INSTALAÇÃO</t>
  </si>
  <si>
    <t>BANCADA DE INOX AISI 304#14 (2MM)  320X60 CM COM CUBA INTEGRADA 55X35 CM H=30CM COM VÁLVULA AMERICANA - FORNECIMENTO E INSTALAÇÃO</t>
  </si>
  <si>
    <t>BANCADA DE INOX AISI 304#14 (2MM)  190X60 CM COM CUBA INTEGRADA 55X35 CM H=30CM COM VÁLVULA AMERICANA - FORNECIMENTO E INSTALAÇÃO</t>
  </si>
  <si>
    <t>BANCADA DE INOX AISI 304#14 (2MM)  130X60 CM COM CUBA INTEGRADA 55X35 CM H=30CM COM VÁLVULA AMERICANA - FORNECIMENTO E INSTALAÇÃO</t>
  </si>
  <si>
    <t>BANCADA DE INOX AISI 304#14 (2MM)  330X60 CM COM CUBA INTEGRADA 55X35 CM H=30CM COM VÁLVULA AMERICANA - FORNECIMENTO E INSTALAÇÃO</t>
  </si>
  <si>
    <t>BANCADA DE INOX AISI 304#14 (2MM)  210X60 CM COM CUBA INTEGRADA 55X35 CM H=30CM COM VÁLVULA AMERICANA - FORNECIMENTO E INSTALAÇÃO</t>
  </si>
  <si>
    <t>BANCADA DE INOX AISI 304#14 (2MM)  150X60 CM COM CUBA INTEGRADA 55X35 CM H=30CM COM VÁLVULA AMERICANA - FORNECIMENTO E INSTALAÇÃO</t>
  </si>
  <si>
    <t>BANCADA DE INOX AISI 304#14 (2MM)  110X60 CM COM CUBA INTEGRADA 55X35 CM H=30CM COM VÁLVULA AMERICANA - FORNECIMENTO E INSTALAÇÃO</t>
  </si>
  <si>
    <t>BANCADA DE INOX AISI 304#14 (2MM)  465X60 CM COM CUBA INTEGRADA 55X35 CM H=30CM COM VÁLVULA AMERICANA - FORNECIMENTO E INSTALAÇÃO</t>
  </si>
  <si>
    <t>BANCADA DE INOX AISI 304#14 (2MM)  180X60 CM COM CUBA INTEGRADA 55X35 CM H=30CM COM VÁLVULA AMERICANA - FORNECIMENTO E INSTALAÇÃO</t>
  </si>
  <si>
    <t>BANCADA DE INOX AISI 304#14 (2MM)  285X60 CM COM CUBA INTEGRADA 55X35 CM H=30CM COM VÁLVULA AMERICANA - FORNECIMENTO E INSTALAÇÃO</t>
  </si>
  <si>
    <t>BANCADA DE INOX AISI 304#14 (2MM)  345X60 CM COM CUBA INTEGRADA 55X35 CM H=30CM COM VÁLVULA AMERICANA - FORNECIMENTO E INSTALAÇÃO</t>
  </si>
  <si>
    <t>BANCADA DE INOX AISI 304#14 (2MM)  165X60 CM COM CUBA INTEGRADA 55X35 CM H=30CM COM VÁLVULA AMERICANA - FORNECIMENTO E INSTALAÇÃO</t>
  </si>
  <si>
    <t>TANQUE DE AÇO INOX 600X600X500 MM, ESPELHO = 10CM COM SIFAO EM METAL CROMADO 1''X1.1/2'', VALVULA 1'' - FORENCIMENTO DE MATERIAL E INSTALAÇÃO</t>
  </si>
  <si>
    <t>BARRA DE APOIO HORIZONTAL, EM AÇO INOX PARA P.N.E L = 90CM (VASO SANITÁRIO) CONFORME NBR 9050 - FORNECIMENTO E INSTALAÇÃO</t>
  </si>
  <si>
    <t>BARRA DE APOIO HORIZONTAL, EM AÇO INOX PARA P.N.E (LAVATÓRIO SUSPENSO) CONFORME NBR 9050 - FORNECIMENTO E INSTALAÇÃO</t>
  </si>
  <si>
    <t>BARRA DE APOIO HORIZONTAL DUPLA, EM AÇO INOX PARA P.N.E (CHUVEIRO) CONFORME NBR 9050 - FORNECIMENTO E INSTALAÇÃO</t>
  </si>
  <si>
    <t>BARRA DE APOIO VERTICAL, EM AÇO INOX PARA P.N.E L = 70CM (CHUVEIRO) CONFORME NBR 9050 - FORNECIMENTO E INSTALAÇÃO</t>
  </si>
  <si>
    <t>ENSAIOS</t>
  </si>
  <si>
    <t>REGULARIZAÇÃO DAS SUPERFÍCIES COM ARGAMASSA DE CIMENTO E AREIA TRAÇO 1:4- ESPESSURA MÉDIA ATÉ 6 CM E EXECUÇÃO DE MEIA CANA - MÃO DE OBRA</t>
  </si>
  <si>
    <t>LAVABO CIRÚRGICO EM AÇO INOX AISI 304, CHAPA #16 (2MM) DOBRADA NAS EXTREMIDADES PARA ENRIJECIMENTO  COM ACABAMENTO PARA SOLDAS COM PADRÃO SANITÁRIO  E ACABAMENTO SUPERFICIAL ESCOVADO</t>
  </si>
  <si>
    <t xml:space="preserve"> 74209/001 </t>
  </si>
  <si>
    <t>PLACA DE OBRA EM CHAPA DE ACO GALVANIZADO</t>
  </si>
  <si>
    <t>13,5</t>
  </si>
  <si>
    <t xml:space="preserve"> 73847/002 </t>
  </si>
  <si>
    <t xml:space="preserve"> 74220/001 </t>
  </si>
  <si>
    <t>TAPUME DE CHAPA DE MADEIRA COMPENSADA, E= 6MM, COM PINTURA A CAL E REAPROVEITAMENTO DE 2X</t>
  </si>
  <si>
    <t>96,0</t>
  </si>
  <si>
    <t>EQUIPE ADMINISTRATIVA</t>
  </si>
  <si>
    <t xml:space="preserve"> 90778 </t>
  </si>
  <si>
    <t>ENGENHEIRO CIVIL DE OBRA PLENO COM ENCARGOS COMPLEMENTARES</t>
  </si>
  <si>
    <t xml:space="preserve"> 90776 </t>
  </si>
  <si>
    <t>ENCARREGADO GERAL COM ENCARGOS COMPLEMENTARES</t>
  </si>
  <si>
    <t>2640,0</t>
  </si>
  <si>
    <t xml:space="preserve"> 88326 </t>
  </si>
  <si>
    <t>VIGIA NOTURNO COM ENCARGOS COMPLEMENTARES</t>
  </si>
  <si>
    <t>4320,0</t>
  </si>
  <si>
    <t xml:space="preserve"> 90766 </t>
  </si>
  <si>
    <t>ALMOXARIFE COM ENCARGOS COMPLEMENTARES</t>
  </si>
  <si>
    <t xml:space="preserve"> 74022/030 </t>
  </si>
  <si>
    <t>ENSAIO DE RESISTENCIA A COMPRESSAO SIMPLES - CONCRETO</t>
  </si>
  <si>
    <t>28,0</t>
  </si>
  <si>
    <t xml:space="preserve"> 00003291 </t>
  </si>
  <si>
    <t>FURADEIRA DE IMPACTO, PORTATIL, ELETRICA, TIPO INDUSTRIAL, COM MADRIL DE 5/8" (LOCACAO)</t>
  </si>
  <si>
    <t xml:space="preserve"> 00003355 </t>
  </si>
  <si>
    <t>ELEVADOR DE CARGA A CABO, CABINE SEMI FECHADA *2,0* X *1,5* X *2,0* M, CAPACIDADE DE CARGA 1000 KG, TORRE  *2,38* X *2,21* X 15 M, GUINCHO DE EMBREAGEM, FREIO DE SEGURANCA, LIMITADOR DE VELOCIDADE E CANCELA (LO</t>
  </si>
  <si>
    <t xml:space="preserve"> 73618 </t>
  </si>
  <si>
    <t>LOCACAO MENSAL DE ANDAIME METALICO TIPO FACHADEIRO, INCLUSIVE MONTAGEM</t>
  </si>
  <si>
    <t>340,0</t>
  </si>
  <si>
    <t xml:space="preserve"> 72148 </t>
  </si>
  <si>
    <t>RETIRADA DE BATENTES METALICOS</t>
  </si>
  <si>
    <t>225,0</t>
  </si>
  <si>
    <t>291,2</t>
  </si>
  <si>
    <t>875,63</t>
  </si>
  <si>
    <t xml:space="preserve"> RG70098 </t>
  </si>
  <si>
    <t xml:space="preserve"> 83738 </t>
  </si>
  <si>
    <t xml:space="preserve"> 00039956 </t>
  </si>
  <si>
    <t xml:space="preserve"> 83750 </t>
  </si>
  <si>
    <t xml:space="preserve"> RG70099 </t>
  </si>
  <si>
    <t xml:space="preserve"> 73762/002 </t>
  </si>
  <si>
    <t xml:space="preserve"> 87504 </t>
  </si>
  <si>
    <t xml:space="preserve"> 93202 </t>
  </si>
  <si>
    <t xml:space="preserve"> 93188 </t>
  </si>
  <si>
    <t>ALVENARIA DE VEDAÇÃO DE BLOCOS CERÂMICOS FURADOS NA HORIZONTAL DE 9X19X19CM (ESPESSURA 9CM) DE PAREDES COM ÁREA LÍQUIDA MAIOR OU IGUAL A 6M² SEM VÃOS E ARGAMASSA DE ASSENTAMENTO COM PREPARO MANUAL. AF_06/2014</t>
  </si>
  <si>
    <t>FIXAÇÃO (ENCUNHAMENTO) DE ALVENARIA DE VEDAÇÃO COM TIJOLO MACIÇO. AF_03/2016</t>
  </si>
  <si>
    <t>VERGA MOLDADA IN LOCO EM CONCRETO PARA PORTAS COM ATÉ 1,5 M DE VÃO. AF_03/2016</t>
  </si>
  <si>
    <t>491,42</t>
  </si>
  <si>
    <t>1,0</t>
  </si>
  <si>
    <t xml:space="preserve"> RG70095 </t>
  </si>
  <si>
    <t xml:space="preserve">JANELA DE ALUMINIO TIPO MAXIM AR, INCLUSO GUARNICOES E VIDRO </t>
  </si>
  <si>
    <t xml:space="preserve"> RG70094 </t>
  </si>
  <si>
    <t>18,0</t>
  </si>
  <si>
    <t xml:space="preserve"> RG70090 </t>
  </si>
  <si>
    <t>21,0</t>
  </si>
  <si>
    <t xml:space="preserve"> RG70096 </t>
  </si>
  <si>
    <t>3,0</t>
  </si>
  <si>
    <t xml:space="preserve"> RG70097 </t>
  </si>
  <si>
    <t>2,0</t>
  </si>
  <si>
    <t>P02-0,95 X 210- PORTA DE CORRER EM ALUMÍNIO CHAPA LISA COM PINTURA ELETROSTÁTICA BRANCA</t>
  </si>
  <si>
    <t xml:space="preserve">P01-120X210 CM -MADEIRA REVESTIDA DE LAMINADO MELAMÍNICO BRANCO BRILHANTE - FORNECIMENTO E INSTALAÇÃO. AF_08/2015, INCLUSO ADUELA 1A, ALIZAR 1A E DOBRADICAS </t>
  </si>
  <si>
    <t xml:space="preserve"> RG70089 </t>
  </si>
  <si>
    <t xml:space="preserve"> RG70091 </t>
  </si>
  <si>
    <t>17,0</t>
  </si>
  <si>
    <t xml:space="preserve"> RG70092 </t>
  </si>
  <si>
    <t>45,0</t>
  </si>
  <si>
    <t xml:space="preserve"> RG70093 </t>
  </si>
  <si>
    <t>15,0</t>
  </si>
  <si>
    <t xml:space="preserve">P03-120X210 CM -MADEIRA REVESTIDA DE LAMINADO MELAMÍNICO BRANCO BRILHANTE COM VISOR- FORNECIMENTO E INSTALAÇÃO. AF_08/2015, INCLUSO ADUELA 1A, ALIZAR 1A E DOBRADICAS </t>
  </si>
  <si>
    <t xml:space="preserve">P06-090X210 CM -MADEIRA REVESTIDA DE LAMINADO MELAMÍNICO BRANCO BRILHANTE- FORNECIMENTO E INSTALAÇÃO. AF_08/2015, INCLUSO ADUELA 1A, ALIZAR 1A E DOBRADICAS </t>
  </si>
  <si>
    <t xml:space="preserve">P07-080X210 CM -MADEIRA REVESTIDA DE LAMINADO MELAMÍNICO BRANCO BRILHANTE- FORNECIMENTO E INSTALAÇÃO. AF_08/2015, INCLUSO ADUELA 1A, ALIZAR 1A E DOBRADICAS </t>
  </si>
  <si>
    <t>SETOP</t>
  </si>
  <si>
    <t>BANCO EM AÇO INOX AISI 304 PARA P.N.E DOBRÁVEL (CHUVEIRO) -FORNECIMENTO E ASSENTAMENTO</t>
  </si>
  <si>
    <t>CJ</t>
  </si>
  <si>
    <t xml:space="preserve">TORNEIRA DE PARADE PARA LAVABO CIRÚRGICO EM AÇO INOX COM ACIONAMENTO PELO COTOVELO 1/4  DE VOLTA </t>
  </si>
  <si>
    <t>TORNEIRA FLEXÍVEL CROMADA ACIONAMENTO POR ALAVANCA 1/4 DE VOLTA</t>
  </si>
  <si>
    <t>TRITURADOR MOTOR WEG 1,0HP TRIFÁSICO ALTA PERFORMANCE, 60 HZ. CANOPLA E BASE EM ALUMÍNIO (SAE 309 ANTI-CORROSIVO), DISCO DE CORTE EM AÇO INOX AISI 304, ANEL DE CORTE EM INOX ESPECIAL COM 4 ESTÁGIOS DE TRITURAÇÃO, VÁLVULA EM AÇO 4 1/2 AÇO INOX PARA INSTALAÇÃO EM CUBA DA PIA, COM ABAFADOR DE RUIDOS, PROTEÇÃO CONTRA SOBRECARGA ELÉTRICA, INCLUSO CHAVE DE DESTRAVAMENTO E DE PARTIDA COM RELE DE PROTEÇÃO, SIFÃO, RALO E TAMPÃO - FORNECIMENTO E INSTALAÇÃO</t>
  </si>
  <si>
    <t>RESERVATÓRIO DE ÁGUA APOIADO</t>
  </si>
  <si>
    <t>ARMAÇÃO DE LAJE DE UMA ESTRUTURA CONVENCIONAL DE CONCRETO ARMADO EM UMA EDIFÍCAÇÃO TÉRREA OU SOBRADO UTILIZANDO AÇO CA-50 DE 10.0 MM - MONTAGEM. AF_12/2015_P</t>
  </si>
  <si>
    <t>ARMAÇÃO DE LAJE DE UMA ESTRUTURA CONVENCIONAL DE CONCRETO ARMADO EM UMA EDIFÍCAÇÃO TÉRREA OU SOBRADO UTILIZANDO AÇO CA-50 DE 12.5 MM - MONTAGEM. AF_12/2015_P</t>
  </si>
  <si>
    <t>ARMAÇÃO DE PILAR OU VIGA DE UMA ESTRUTURA CONVENCIONAL DE CONCRETO ARMADO EM UM EDIFÍCIO DE MÚLTIPLOS PAVIMENTOS UTILIZANDO AÇO CA-50 DE 6.3 MM - MONTAGEM. AF_12/2015</t>
  </si>
  <si>
    <t>PINTURA ACRÍLICA FOSCA COR BRANCA - FACHADA EXTERNA</t>
  </si>
  <si>
    <t>RUFO DE TOPO DENTADO PARA TELHA TERMOACÚSTICA TIPO SANDUÍCHE - ACOMPANHA O RECORTE DA TELHA - DO MESMO MATERIAL DA TELHA - FORNECIMENTO DE MATERIAL E INSTALAÇÃO</t>
  </si>
  <si>
    <t>PASSARELA DE ACESSO A CASA DE MAQUINAS ( EM AÇO CARBONO, SENDO 1,00M DE LARGURA E 14,10M DE COMPRIMENTO E GUARDA CORPO COM ALTURA DE 1,15M).</t>
  </si>
  <si>
    <t>ITEM</t>
  </si>
  <si>
    <t>CUSTO UNITÁRIO</t>
  </si>
  <si>
    <t>CUSTO TOTAL</t>
  </si>
  <si>
    <t xml:space="preserve"> Cabo de cobre flexível, 1.5 mm2, cinza, isolação 450/750V, classe 5, com propriedades de baixa emissão de fumaça e gases tóxicos, livre de halogênio, com diâmetro externo nominal de 2,9mm, conforme NBR 13248, NBR13570 e NBR13534. Deve possuir a característica de não propagação e auto extinção de fogo, constatadas através ensaios de índice de oxigênio e queima vertical. </t>
  </si>
  <si>
    <t xml:space="preserve"> Cabo de cobre flexível, 150mm2, preto, isolação 0,6/1KV, HEPR 90º,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</si>
  <si>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 xml:space="preserve"> Cabo de cobre flexível, 16mm2, preto, isolação 0,6/1KV, HEPR 90º,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</si>
  <si>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 xml:space="preserve"> Cabo de cobre flexível, 16mm2, verde,  450/750V, isolação em termoplástico em dupla camada de poliolefínico não halogenado,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</si>
  <si>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 xml:space="preserve"> Cabo de cobre flexível, 16mm2, verde, isolação 0,6/1KV, HEPR 90º,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</si>
  <si>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 xml:space="preserve"> Cabo de cobre flexível, 185mm2, AZUL, isolação 0,6/1KV, HEPR 90º,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</si>
  <si>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 xml:space="preserve"> Cabo de cobre flexível, 185mm2, preto, isolação 0,6/1KV, HEPR 90º,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</si>
  <si>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 xml:space="preserve"> Cabo de cobre flexível, 185mm2, VERDE, 450/750V, isolação em termoplástico em dupla camada de poliolefínico não halogenado,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</si>
  <si>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 xml:space="preserve"> Cabo de cobre flexível, 185mm2, VERDE, isolação 0,6/1KV, HEPR 90º,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</si>
  <si>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 xml:space="preserve"> Cabo de cobre flexível, 2.5mm2, amarelo, isolação 450/750V, classe 5, com propriedades de baixa emissão de fumaça e gases tóxicos, livre de halogênio, com diâmetro externo nominal de 3,5mm, conforme NBR 13248, NBR13570 e NBR13534. Deve possuir a característica de não propagação e auto extinção de fogo, constatadas através ensaios de índice de oxigênio e queima vertical. </t>
  </si>
  <si>
    <t xml:space="preserve"> Cabo de cobre flexível, 2.5mm2, branco, isolação 450/750V, classe 5, com propriedades de baixa emissão de fumaça e gases tóxicos, livre de halogênio, com diâmetro externo nominal de 3,5mm, conforme NBR 13248, NBR13570 e NBR13534. Deve possuir a característica de não propagação e auto extinção de fogo, constatadas através ensaios de índice de oxigênio e queima vertical. </t>
  </si>
  <si>
    <t xml:space="preserve"> Cabo de cobre flexível, 2.5mm2, preto, isolação 450/750V, classe 5, com propriedades de baixa emissão de fumaça e gases tóxicos, livre de halogênio, com diâmetro externo nominal de 3,5mm, conforme NBR 13248, NBR13570 e NBR13534. Deve possuir a característica de não propagação e auto extinção de fogo, constatadas através ensaios de índice de oxigênio e queima vertical. </t>
  </si>
  <si>
    <t xml:space="preserve"> Cabo de cobre flexível, 2.5mm2, verde, isolação 450/750V, classe 5, com propriedades de baixa emissão de fumaça e gases tóxicos, livre de halogênio, com diâmetro externo nominal de 3,5mm, conforme NBR 13248, NBR13570 e NBR13534. Deve possuir a característica de não propagação e auto extinção de fogo, constatadas através ensaios de índice de oxigênio e queima vertical. </t>
  </si>
  <si>
    <t xml:space="preserve"> Cabo de cobre flexível, 2.5mm2, vermelho, isolação 450/750V, classe 5, com propriedades de baixa emissão de fumaça e gases tóxicos, livre de halogênio, com diâmetro externo nominal de 3,5mm, conforme NBR 13248, NBR13570 e NBR13534. Deve possuir a característica de não propagação e auto extinção de fogo, constatadas através ensaios de índice de oxigênio e queima vertical. </t>
  </si>
  <si>
    <t xml:space="preserve"> Cabo de cobre flexível, 240mm2, AZUL, isolação 0,6/1KV, HEPR 90º,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</si>
  <si>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 xml:space="preserve"> Cabo de cobre flexível, 240mm2, preto, isolação 0,6/1KV, HEPR 90º,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</si>
  <si>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 xml:space="preserve"> Cabo de cobre flexível, 240mm2, VERDE,  450/750V, isolação em termoplástico em dupla camada de poliolefínico não halogenado,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</si>
  <si>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 xml:space="preserve"> Cabo de cobre flexível, 25mm2, preto, isolação 0,6/1KV, HEPR 90º,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</si>
  <si>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 xml:space="preserve"> Cabo de cobre flexível, 25mm2, verde,  450/750V, isolação em termoplástico em dupla camada de poliolefínico não halogenado,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</si>
  <si>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 xml:space="preserve"> Cabo de cobre flexível, 35mm2, azul, isolação 0,6/1KV, HEPR 90º,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</si>
  <si>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 xml:space="preserve"> Cabo de cobre flexível, 35mm2, preto, isolação 0,6/1KV, HEPR 90º,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</si>
  <si>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 xml:space="preserve"> Cabo de cobre flexível, 35mm2, verde, 450/750V, isolação em termoplástico em dupla camada de poliolefínico não halogenado,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</si>
  <si>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 xml:space="preserve"> Cabo de cobre flexível, 4mm2, amarelo, isolação 450/750V, classe 5, com propriedades de baixa emissão de fumaça e gases tóxicos, livre de halogênio, com diâmetro externo nominal de 4mm, conforme NBR 13248, NBR13570 e NBR13534. Deve possuir a característica de não propagação e auto extinção de fogo, constatadas através ensaios de índice de oxigênio e queima vertical. </t>
  </si>
  <si>
    <t xml:space="preserve"> Cabo de cobre flexível, 4mm2, azul, isolação 450/750V, classe 5, com propriedades de baixa emissão de fumaça e gases tóxicos, livre de halogênio, com diâmetro externo nominal de 4mm, conforme NBR 13248, NBR13570 e NBR13534. Deve possuir a característica de não propagação e auto extinção de fogo, constatadas através ensaios de índice de oxigênio e queima vertical. </t>
  </si>
  <si>
    <t xml:space="preserve"> Cabo de cobre flexível, 4mm2, branco, isolação 450/750V, classe 5, com propriedades de baixa emissão de fumaça e gases tóxicos, livre de halogênio, com diâmetro externo nominal de 4mm, conforme NBR 13248, NBR13570 e NBR13534. Deve possuir a característica de não propagação e auto extinção de fogo, constatadas através ensaios de índice de oxigênio e queima vertical. </t>
  </si>
  <si>
    <t xml:space="preserve"> Cabo de cobre flexível, 4mm2, preto, isolação 450/750V, classe 5, com propriedades de baixa emissão de fumaça e gases tóxicos, livre de halogênio, com diâmetro externo nominal de 4mm, conforme NBR 13248, NBR13570 e NBR13534. Deve possuir a característica de não propagação e auto extinção de fogo, constatadas através ensaios de índice de oxigênio e queima vertical. </t>
  </si>
  <si>
    <t xml:space="preserve"> Cabo de cobre flexível, 4mm2, verde, isolação 450/750V, classe 5, com propriedades de baixa emissão de fumaça e gases tóxicos, livre de halogênio, com diâmetro externo nominal de 4mm, conforme NBR 13248, NBR13570 e NBR13534. Deve possuir a característica de não propagação e auto extinção de fogo, constatadas através ensaios de índice de oxigênio e queima vertical. </t>
  </si>
  <si>
    <t xml:space="preserve"> Cabo de cobre flexível, 4mm2, vermelho, isolação 450/750V, classe 5, com propriedades de baixa emissão de fumaça e gases tóxicos, livre de halogênio, com diâmetro externo nominal de 4mm, conforme NBR 13248, NBR13570 e NBR13534. Deve possuir a característica de não propagação e auto extinção de fogo, constatadas através ensaios de índice de oxigênio e queima vertical. </t>
  </si>
  <si>
    <t xml:space="preserve"> Cabo de cobre flexível, 50mm2, azul, isolação 0,6/1KV, HEPR 90º,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</si>
  <si>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 xml:space="preserve"> Cabo de cobre flexível, 50mm2, preto, isolação 0,6/1KV, HEPR 90º,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</si>
  <si>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 xml:space="preserve"> Cabo de cobre flexível, 70mm2, preto, isolação 0,6/1KV, HEPR 90º,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</si>
  <si>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 xml:space="preserve"> Cabo de cobre flexível, 70mm2, verde, 450/750V, isolação em termoplástico em dupla camada de poliolefínico não halogenado, classe 5, com propriedades de baixa emissão de fumaça e gases tóxicos, livre de halogênio, conforme NBR 13248, NBR13570 e NBR13534. Deve possuir a característica de não propagação e auto extinção de fogo, constatadas através ensaios de índice de oxigênio e queima vertical. </t>
  </si>
  <si>
    <t>Acessório curva horizontal 90º, galvanizado, chapa 1,25mm, para eletrocalha 200x50mm</t>
  </si>
  <si>
    <t>UNI</t>
  </si>
  <si>
    <t>COTAÇÃO</t>
  </si>
  <si>
    <t>Acessório curva horizontal 90º, galvanizado, chapa 1,25mm, para eletrocalha 300x100mm</t>
  </si>
  <si>
    <t>Acessório curva horizontal 90º, galvanizado, chapa 1,25mm, para eletrocalha 600x100mm</t>
  </si>
  <si>
    <t xml:space="preserve">Acessório de redução para eletrocalha de 300x100 para 200x100 </t>
  </si>
  <si>
    <t>Acessório T horizontal 90º, galvanizado, chapa 1,25mm, para eletrocalha 200x100mm</t>
  </si>
  <si>
    <t>Acessório T horizontal 90º, galvanizado, chapa 1,25mm, para eletrocalha 300x100mm</t>
  </si>
  <si>
    <t>Anilhas identificadoras de 0 a 9,  para cabos 2,5mm2, divididas igualmente</t>
  </si>
  <si>
    <t>Anilhas identificadoras de 0 a 9,  para cabos 4mm2, divididas igualmente</t>
  </si>
  <si>
    <t>Anilhas identificadoras de A a Z,  para cabos 2,5mm2, divididas igualmente</t>
  </si>
  <si>
    <t>Anilhas identificadoras de A a Z,  para cabos 4mm2, divididas igualmente</t>
  </si>
  <si>
    <t xml:space="preserve">Arandela de leitura com um soquete E-27, base em alumínio extrudado
Pintura microtexturizada branca, difusor em vidro curvo acetinado, dimensões 113 x 105 x 70 mm, completa com lâmpada. Deve possuir as características técnicas totalmente compatíveis com o modelo AR36-S da Lumicenter
</t>
  </si>
  <si>
    <t>Arruela lisa 1/4".espessura 1,10 mm</t>
  </si>
  <si>
    <t>Arruela lisa 5/16", espessura 1,10 mm</t>
  </si>
  <si>
    <t>Balizador com um soquete E-27, corpo em chapa de aço tratado, pintura eletrostática na cor branca, completa com lâmpada.</t>
  </si>
  <si>
    <t>Banco de capacitores 150KVAR automático, com controlador  e proteções necessárias, conforme projeto</t>
  </si>
  <si>
    <t>Barra roscada 1/4", com acabamento polido/zincado, rosca UNC - 20</t>
  </si>
  <si>
    <t>Barra roscada 3/8", com acabamento polido/zincado, rosca UNC - 20</t>
  </si>
  <si>
    <t>Barra roscada 5/16", com acabamento polido/zincado, rosca UNC - 18</t>
  </si>
  <si>
    <t>Braçadeira 1.1/2", tipo d, com parafuso</t>
  </si>
  <si>
    <t>Braçadeira 3/4", tipo d, com parafuso</t>
  </si>
  <si>
    <t>Cabo tripolar PP 3x1,5mm2 flexível, não halogenado</t>
  </si>
  <si>
    <t>Caixa de passagem em alumínio CP-15x15 Cm, em alumínio SAE 306 de elevada resistência mecânica e a corrosão, com acabamento superficial sem pintura. Deve possuir tampa reversível (1 lado liso e outro antiderrapante), vedação e parafusos corretos.</t>
  </si>
  <si>
    <t>Caixa de passagem em alumínio CP-20x20 Cm, em alumínio SAE 306 de elevada resistência mecânica e a corrosão, com acabamento superficial sem pintura. Deve possuir tampa reversível (1 lado liso e outro antiderrapante), vedação e parafusos corretos.</t>
  </si>
  <si>
    <t>Caixa de passagem em alumínio CP-30x30 Cm, em alumínio SAE 306 de elevada resistência mecânica e a corrosão, com acabamento superficial sem pintura. Deve possuir tampa reversível (1 lado liso e outro antiderrapante), vedação e parafusos corretos.</t>
  </si>
  <si>
    <t>Caixa de passagem em concreto, fundo em brita e tampão em ferro fundido ZB do tipo pesado, com dimensões 1,5x1,5x1,5 Metros</t>
  </si>
  <si>
    <t>Caixa em chapa de aço esmaltada 2X4", chapa 18</t>
  </si>
  <si>
    <t>Caixa em chapa de aço esmaltada 4X4", chapa 18</t>
  </si>
  <si>
    <t>Chumbador expansivo 1/4" com prisioneiro (parabolt)</t>
  </si>
  <si>
    <t>Chumbador expansivo 3/8" com prisioneiro (parabolt)</t>
  </si>
  <si>
    <t>Chumbador expansivo 5/16" com prisioneiro (parabolt)</t>
  </si>
  <si>
    <t>Condulete 3/4", múltiplo, em alumínio  SAE 306 , com uma tampa cega, quatro tampões laterais e rosca BSP</t>
  </si>
  <si>
    <t>Conector Box Reto, em alumínio, 1.1/2", com parafuso, arruela e porca de acabamento</t>
  </si>
  <si>
    <t>Conector Box Reto, em alumínio, 3/4", com parafuso, arruela e porca de acabamento</t>
  </si>
  <si>
    <t>Conector de 3/4" em alumínio com Rosca BSP para condulete múltiplo.  Deve ser produzido em alumínio SAE 306 de elevada resistência mecânica e a corrosão, possuir acabamento sem pintura e dois parafusos para fixação dos eletrodutos.(unidut)</t>
  </si>
  <si>
    <t>Conjunto de interruptor modular de duas seções, composto por: 1 suporte 2x4" em poliestireno, na cor branco polar; 2 módulos de interruptor paralelo 10A, branco polar; 1 placa 2x4" dois postos, na cor branco polar. Deve possuir as características técnicas totalmente compatíveis com o modelo lunare da Schneider</t>
  </si>
  <si>
    <t>Conjunto de interruptor modular de duas seções, composto por: 1 suporte 2x4" em poliestireno, na cor branco polar; 2 módulos de interruptor simples 10A, branco polar; 1 placa 2x4" dois postos, na cor branco polar. Deve possuir as características técnicas totalmente compatíveis com o modelo lunare da Schneider</t>
  </si>
  <si>
    <t>Conjunto de interruptor modular de três seções, composto por: 1 suporte 2x4" em poliestireno, na cor branco polar; 3 módulos de interruptor paralelo 10A, branco polar; 1 placa 2x4" três postos, na cor branco polar. Deve possuir as características técnicas totalmente compatíveis com o modelo lunare da Schneider</t>
  </si>
  <si>
    <t>Conjunto de interruptor modular de três seções, composto por: 1 suporte 2x4" em poliestireno, na cor branco polar; 3 módulos de interruptor simples 10A, branco polar; 1 placa 2x4" três postos, na cor branco polar. Deve possuir as características técnicas totalmente compatíveis com o modelo lunare da Schneider</t>
  </si>
  <si>
    <t>Conjunto de interruptor modular de uma seção, composto por: 1 suporte 2x4" em poliestireno, na cor branco polar; 1 módulo de interruptor paralelo 10A, branco polar; 1 placa 2x4" um posto, na cor branco polar. Deve possuir as características técnicas totalmente compatíveis com o modelo lunare da Schneider</t>
  </si>
  <si>
    <t>Conjunto de interruptor modular de uma seção, composto por: 1 suporte 2x4" em poliestireno, na cor branco polar; 1 módulo de interruptor simples 10A, branco polar; 1 placa 2x4" um posto, na cor branco polar. Deve possuir as características técnicas totalmente compatíveis com o modelo lunare da Schneider</t>
  </si>
  <si>
    <t>Conjunto de tomada modular composto por: 1 suporte 4x4" em poliestireno, na cor branco polar, comprimento 122mm, altura 6,8mm, profundidade 23,4mm e 3x2 módulos; 2 módulos de tomadas 2P+T 10A, 250V, na cor branco polar, conforme NBR 14136; 1 placa 4x4" para dois postos na cor branco polar. Deve possuir as características técnicas totalmente compatíveis com o modelo lunare da Schneider.</t>
  </si>
  <si>
    <t>Curva externa vertical 90º para eletrocalha 300x100mm</t>
  </si>
  <si>
    <t>Curva interna externa 90º para eletrocalha 200x100mm</t>
  </si>
  <si>
    <t>Curva interna vertical 90º para eletrocalha 300x100mm</t>
  </si>
  <si>
    <t>Curva interna vertical 90º para eletrocalha 600x100mm</t>
  </si>
  <si>
    <t>Curva longa 1,1/2", em PVC, classe A,  para eletroduto rígido rosqueável</t>
  </si>
  <si>
    <t>Curva longa 3/4", em PVC, classe A,  para eletroduto rígido rosqueável</t>
  </si>
  <si>
    <t>Duto corrugado 1.1/2", com diâmetro interno de  43mm,  fabricado em PEAD (Polietileno Alta Densidade), com corrugação helicoidal.</t>
  </si>
  <si>
    <t>Duto corrugado 4", com diâmetro interno de  103mm,  fabricado em PEAD (Polietileno Alta Densidade), com corrugação helicoidal.</t>
  </si>
  <si>
    <t>Eletrocalha 200x100mm, perfurada, galvanizada, chapa 1,25mm</t>
  </si>
  <si>
    <t>Eletrocalha 300x100mm, perfurada, galvanizada, chapa 1,25mm</t>
  </si>
  <si>
    <t/>
  </si>
  <si>
    <t>Eletrocalha 600x100mm, perfurada, galvanizada, chapa 1,25mm</t>
  </si>
  <si>
    <t>Eletroduto corrugado com malha de aço interna. 3/4"</t>
  </si>
  <si>
    <t>Eletroduto PVC rígido, 1.1/2", 50mm , rosqueável, classe A, com espessura de parede de 4 mm</t>
  </si>
  <si>
    <t>Eletroduto PVC rígido, 3,4", 25mm,  rosqueável, classe A, com espessura de parede de 2,6mm</t>
  </si>
  <si>
    <t>Eletroduto PVC, 3/4", flexível, corrugado, reforçado, cor laranja, deve não propaga chamas, deve possuir alta resistência à compressão diametral, utilização em laje. Conforme norma NBR 5410</t>
  </si>
  <si>
    <t>Emenda interna perfurada, galvanizada, chapa 1,25mm, para eletrocalha 300x100mm</t>
  </si>
  <si>
    <t>Emenda interna perfurada, galvanizada, chapa 1,25mm, para eletrocalha 600x100mm</t>
  </si>
  <si>
    <t>Flange para chegada em painel, 200x100mm</t>
  </si>
  <si>
    <t>Flange para chegada em painel, 300x100mm</t>
  </si>
  <si>
    <t>Luminária  branca, com corpo em chapa de aço fosfatizada e pintada eletrostaticamente, difusor em acrílico translúcido leitoso, refletor, para embutir em forro modular 62,5 x 23,2, para lâmpadas T5, 2x14W. Completa com um reatore eletrônico com alto fator de potencia, 2x14w, 220V e 2 lâmpadas e soquetes. (Não deve haver aletas na luminária). Deve possuir as características técnicas totalmente compatíveis com o modelo FHT05-E214 da Lumicenter</t>
  </si>
  <si>
    <t>Luminária  branca, com corpo em chapa de aço fosfatizada e pintada eletrostaticamente, difusor em acrílico translúcido leitoso, refletor, para embutir em forro modular 62,5 x 62,5, para lâmpadas T5, 2x14W. Completa com um reator eletrônico com alto fator de potencia, 2x14w, 220V e 2 lâmpadas e soquetes. (Não deve haver aletas na luminária). Deve possuir as características técnicas totalmente compatíveis com o modelo FHT05-E214 da Lumicenter</t>
  </si>
  <si>
    <t>Luminária  branca, com corpo em chapa de aço fosfatizada e pintada eletrostaticamente, difusor em acrílico translúcido leitoso, refletor, para embutir em forro modular 62,5 x 62,5, para lâmpadas T5, 4x14W. Completa com dois reatores eletrônicos com alto fator de potencia, 2x14w, 220V e 4 lâmpadas e soquetes. (Não deve haver aletas na luminária). Deve possuir as características técnicas totalmente compatíveis com o modelo FHT05-E414 da Lumicenter</t>
  </si>
  <si>
    <t>Luminária  branca, com corpo em chapa de aço fosfatizada e pintada eletrostaticamente, difusor em acrílico translúcido leitoso, refletor, para embutir, lâmpadas T5, 2x28W. Completa com um reator eletrônico com alto fator de potencia, 2x14w, 220V e 2 lâmpadas e soquetes. (Não deve haver aletas na luminária). Deve possuir as características técnicas totalmente compatíveis com o modelo FHT05-E228 da Lumicenter</t>
  </si>
  <si>
    <t>Luminária com um soquete E-27, base em alumínio  e difusor em vidro curvo acetinado, dimensões 350 x 180 x 86mm, completa com lâmpada.Deve possuir as características técnicas totalmente compatíveis com o modelo AR01-S da Lumicenter</t>
  </si>
  <si>
    <t>Luva de união em PVC, rosqueável, 3/4", para eletroduto</t>
  </si>
  <si>
    <t>Parafuso 1/4", cabeça de lentilha auto travante, com uma porca sextavada, uma arruela lisa e uma arruela de pressão.</t>
  </si>
  <si>
    <t>Perfilado 38x38mm chapa 18</t>
  </si>
  <si>
    <t>Plug junção Fêmea Branco 2P+T, 10A, em termoplástico antichama</t>
  </si>
  <si>
    <t>Plug junção macho Branco 2P+T, 10A, em termoplástico antichama</t>
  </si>
  <si>
    <t>Porca sextavada 1/4", rosca UNC-20</t>
  </si>
  <si>
    <t>Porca sextavada 3/8", rosca UNC-20</t>
  </si>
  <si>
    <t>Porca sextavada 5/16", rosca UNC-18</t>
  </si>
  <si>
    <t>Prensa cabo 3/4" em termoplástico auto-extinguível, cor preto, Conforme Norma DIN 46320.</t>
  </si>
  <si>
    <t>Quadro elétrico do tipo armário em chapa de aço 2,65mm, com pintura eletrostática a pó na cor RAL 7032; base soleira em perfil U ennjecido, em chapa de aço 2mm para proteção contra umidade; dimensões 2000x1280x400 AxLxP. O quadro elétrico deve ser totalmente industrializado, completo com todos os componentes como disjuntores, barramentos, multimedidores, cabos e afins,  conforme diagrama unifilar e detalhe dos quadros. O fornecimento do quadro deve ser composto com laudo de teste de funcionamento, laudo de teste de isolamento, laudo de teste de conformidade com o projeto, manuais dos equipamentos internos e termo de garantia.  O quadro deve ser confeccionado seguindo todas as normas vigentes como NBR 5410, NBR IEC-60439-1. Referência no projeto: QD-4-PAV-E-01</t>
  </si>
  <si>
    <t>Quadro elétrico do tipo armário em chapa de aço 2,65mm, com pintura eletrostática a pó na cor RAL 7032; base soleira em perfil U ennjecido, em chapa de aço 2mm para proteção contra umidade; dimensões 2000x1280x400 AxLxP. O quadro elétrico deve ser totalmente industrializado, completo com todos os componentes como disjuntores, barramentos, multimedidores, cabos e afins,  conforme diagrama unifilar e detalhe dos quadros. O fornecimento do quadro deve ser composto com laudo de teste de funcionamento, laudo de teste de isolamento, laudo de teste de conformidade com o projeto, manuais dos equipamentos internos e termo de garantia.  O quadro deve ser confeccionado seguindo todas as normas vigentes como NBR 5410, NBR IEC-60439-1. Referência no projeto: QGBT-4PAV-E01</t>
  </si>
  <si>
    <t>Quadro elétrico do tipo armário em chapa de aço 2,65mm, com pintura eletrostática a pó na cor RAL 7032; base soleira em perfil U ennjecido, em chapa de aço 2mm para proteção contra umidade; dimensões 2000x1280x400 AxLxP. O quadro elétrico deve ser totalmente industrializado, completo com todos os componentes como disjuntores, barramentos, multimedidores, cabos e afins,  conforme diagrama unifilar e detalhe dos quadros. O fornecimento do quadro deve ser composto com laudo de teste de funcionamento, laudo de teste de isolamento, laudo de teste de conformidade com o projeto, manuais dos equipamentos internos e termo de garantia.  O quadro deve ser confeccionado seguindo todas as normas vigentes como NBR 5410, NBR IEC-60439-1. Referência no projeto:QGBT-3&amp;4PAV-N-01</t>
  </si>
  <si>
    <t>Quadro elétrico do tipo armário em chapa de aço 2,65mm, com pintura eletrostática a pó na cor RAL 7032; base soleira em perfil U ennjecido, em chapa de aço 2mm para proteção contra umidade; dimensões 2000x1280x400 AxLxP. O quadro elétrico deve ser totalmente industrializado, completo com todos os componentes como disjuntores, barramentos, multimedidores, cabos e afins,  conforme diagrama unifilar e detalhe dos quadros. O fornecimento do quadro deve ser composto com laudo de teste de funcionamento, laudo de teste de isolamento, laudo de teste de conformidade com o projeto, manuais dos equipamentos internos e termo de garantia.  O quadro deve ser confeccionado seguindo todas as normas vigentes como NBR 5410, NBR IEC-60439-1. Referência no projeto: QGBT-3PAV-E-01</t>
  </si>
  <si>
    <t>Quadro elétrico do tipo armário em chapa de aço 2,65mm, com pintura eletrostática a pó na cor RAL 7032; base soleira em perfil U ennjecido, em chapa de aço 2mm para proteção contra umidade; dimensões 2000x1280x400 AxLxP. O quadro elétrico deve ser totalmente industrializado, completo com todos os componentes como disjuntores, barramentos, multimedidores, cabos e afins,  conforme diagrama unifilar e detalhe dos quadros. O fornecimento do quadro deve ser composto com laudo de teste de funcionamento, laudo de teste de isolamento, laudo de teste de conformidade com o projeto, manuais dos equipamentos internos e termo de garantia.  O quadro deve ser confeccionado seguindo todas as normas vigentes como NBR 5410, NBR IEC-60439-1. Referência no projeto: QGBT-3&amp;4PAV-GAS-N01</t>
  </si>
  <si>
    <t>Quadro elétrico do tipo armário em chapa de aço 2,65mm, com pintura eletrostática a pó na cor RAL 7032; base soleira em perfil U ennjecido, em chapa de aço 2mm para proteção contra umidade; dimensões 2000x2560x400 AxLxP. O quadro elétrico deve ser totalmente industrializado, completo com todos os componentes como disjuntores, barramentos, multimedidores, cabos e afins,  conforme diagrama unifilar e detalhe dos quadros. O fornecimento do quadro deve ser composto com laudo de teste de funcionamento, laudo de teste de isolamento, laudo de teste de conformidade com o projeto, manuais dos equipamentos internos e termo de garantia.  O quadro deve ser confeccionado seguindo todas as normas vigentes como NBR 5410, NBR IEC-60439-1. Referência no projeto: QD-4PAV-N-01</t>
  </si>
  <si>
    <t>Quadro elétrico do tipo armário em chapa de aço 2,65mm, com pintura eletrostática a pó na cor RAL 7032; base soleira em perfil U ennjecido, em chapa de aço 2mm para proteção contra umidade; dimensões 2000x2560x400 AxLxP. O quadro elétrico deve ser totalmente industrializado, completo com todos os componentes como disjuntores, barramentos, multimedidores, cabos e afins,  conforme diagrama unifilar e detalhe dos quadros. O fornecimento do quadro deve ser composto com laudo de teste de funcionamento, laudo de teste de isolamento, laudo de teste de conformidade com o projeto, manuais dos equipamentos internos e termo de garantia.  O quadro deve ser confeccionado seguindo todas as normas vigentes como NBR 5410, NBR IEC-60439-1. Referência no projeto: QGBT-3&amp;4PAV-AC-N01</t>
  </si>
  <si>
    <t>Quadro elétrico do tipo armário em chapa de aço 2,65mm, com pintura eletrostática a pó na cor RAL 7032; base soleira em perfil U ennjecido, em chapa de aço 2mm para proteção contra umidade; dimensões 2000x880x400 AxLxP. O quadro elétrico deve ser totalmente industrializado, completo com todos os componentes como disjuntores, barramentos, multimedidores, cabos e afins,  conforme diagrama unifilar e detalhe dos quadros. O fornecimento do quadro deve ser composto com laudo de teste de funcionamento, laudo de teste de isolamento, laudo de teste de conformidade com o projeto, manuais dos equipamentos internos e termo de garantia.  O quadro deve ser confeccionado seguindo todas as normas vigentes como NBR 5410, NBR IEC-60439-1. Referência no projeto: QD-4PAV-CH-N-01</t>
  </si>
  <si>
    <t>Saída Horizontal para eletroduto 1.1/2" e utilização em eletrocalhas</t>
  </si>
  <si>
    <t>Saída Horizontal para eletroduto 3/4" e utilização em eletrocalhas</t>
  </si>
  <si>
    <t>Sensor de presença</t>
  </si>
  <si>
    <t>Septo divisor de eletrocalhas, perfurado, 100mm</t>
  </si>
  <si>
    <t>Suporte de fixação no teto para apoio do transformador isolador. Conforme detalhe e especificação</t>
  </si>
  <si>
    <t>Suporte duplo reforçado, para eletrocalha 200x100mm</t>
  </si>
  <si>
    <t>Suporte duplo reforçado, para eletrocalha 300x100mm</t>
  </si>
  <si>
    <t>Suporte duplo reforçado, para eletrocalha 600x100mm</t>
  </si>
  <si>
    <t>T vertical de descida lateral, 300x100 mm</t>
  </si>
  <si>
    <t>T vertical de descida lateral, 600x100 mm</t>
  </si>
  <si>
    <t>Terminal de compressão para cabo 16mm2</t>
  </si>
  <si>
    <t>Terminal de compressão para cabo 25mm2</t>
  </si>
  <si>
    <t>Terminal de compressão para cabo 35mm2</t>
  </si>
  <si>
    <t>Terminal de compressão para cabo 50mm2</t>
  </si>
  <si>
    <t>Terminal tubular, pré isolado, Ilhós para cabo 1,5 mm2</t>
  </si>
  <si>
    <t>Terminal tubular, pré isolado, Ilhós para cabo 2,5mm2</t>
  </si>
  <si>
    <t>Terminal tubular, pré isolado, Ilhós para cabo 4mm2</t>
  </si>
  <si>
    <t>Tomada blindada, 3P+T, de embutir, 32A.</t>
  </si>
  <si>
    <t>TOTAL GERAL</t>
  </si>
  <si>
    <t xml:space="preserve"> 87879 </t>
  </si>
  <si>
    <t>CHAPISCO APLICADO EM ALVENARIAS E ESTRUTURAS DE CONCRETO INTERNAS, COM COLHER DE PEDREIRO.  ARGAMASSA TRAÇO 1:3 COM PREPARO EM BETONEIRA 400L. AF_06/2014</t>
  </si>
  <si>
    <t xml:space="preserve"> RG70157 </t>
  </si>
  <si>
    <t xml:space="preserve"> 89047 </t>
  </si>
  <si>
    <t>22,0</t>
  </si>
  <si>
    <t xml:space="preserve"> 15 </t>
  </si>
  <si>
    <t xml:space="preserve"> 15.1 </t>
  </si>
  <si>
    <t>ALIMENTAÇÃO - METAIS</t>
  </si>
  <si>
    <t xml:space="preserve"> 74184/001 </t>
  </si>
  <si>
    <t>REGISTRO GAVETA 1" BRUTO LATAO - FORNECIMENTO E INSTALACAO</t>
  </si>
  <si>
    <t xml:space="preserve"> 74182/001 </t>
  </si>
  <si>
    <t>REGISTRO GAVETA 1.1/2" BRUTO LATAO - FORNECIMENTO E INSTALACAO</t>
  </si>
  <si>
    <t xml:space="preserve"> 89353 </t>
  </si>
  <si>
    <t>REGISTRO DE GAVETA BRUTO, LATÃO, ROSCÁVEL, 3/4", FORNECIDO E INSTALADO EM RAMAL DE ÁGUA. AF_12/2014</t>
  </si>
  <si>
    <t xml:space="preserve"> 74181/001 </t>
  </si>
  <si>
    <t>REGISTRO GAVETA 2" BRUTO LATAO - FORNECIMENTO E INSTALACAO</t>
  </si>
  <si>
    <t xml:space="preserve"> 74180/001 </t>
  </si>
  <si>
    <t>REGISTRO GAVETA 2.1/2 BRUTO LATAO - FORNECIMENTO E INSTALACAO</t>
  </si>
  <si>
    <t xml:space="preserve"> 90371 </t>
  </si>
  <si>
    <t>REGISTRO DE ESFERA, PVC, ROSCÁVEL, 3/4", FORNECIDO E INSTALADO EM RAMAL DE ÁGUA. AF_03/2015</t>
  </si>
  <si>
    <t>9,0</t>
  </si>
  <si>
    <t xml:space="preserve"> 73870/005 </t>
  </si>
  <si>
    <t>VÁLVULA DE ESFERA EM BRONZE Ø 1.1/2" - FORNECIMENTO E INSTALAÇÃO</t>
  </si>
  <si>
    <t xml:space="preserve"> 73870/004 </t>
  </si>
  <si>
    <t>REGISTRO DE ESFERA EM BRONZE D= 1.1/4" FORNEC E COLOCACAO</t>
  </si>
  <si>
    <t xml:space="preserve"> 89985 </t>
  </si>
  <si>
    <t>REGISTRO DE PRESSÃO BRUTO, LATÃO, ROSCÁVEL, 3/4", COM ACABAMENTO E CANOPLA CROMADOS. FORNECIDO E INSTALADO EM RAMAL DE ÁGUA. AF_12/2014</t>
  </si>
  <si>
    <t xml:space="preserve"> 74169/001 </t>
  </si>
  <si>
    <t>REGISTRO/VALVULA GLOBO ANGULAR 45 GRAUS EM LATAO PARA HIDRANTES DE INCÊNDIO PREDIAL DN 2.1/2" - FORNECIMENTO E INSTALACAO</t>
  </si>
  <si>
    <t xml:space="preserve"> 40729 </t>
  </si>
  <si>
    <t>VALVULA DESCARGA 1.1/2" COM REGISTRO, ACABAMENTO EM METAL CROMADO - FORNECIMENTO E INSTALACAO</t>
  </si>
  <si>
    <t>5,0</t>
  </si>
  <si>
    <t xml:space="preserve"> 73795/005 </t>
  </si>
  <si>
    <t>VÁLVULA DE RETENÇÃO VERTICAL Ø 50MM (2") - FORNECIMENTO E INSTALAÇÃO</t>
  </si>
  <si>
    <t xml:space="preserve"> 74091/001 </t>
  </si>
  <si>
    <t>VALVULA RETENCAO VERTICAL BRONZE (PN-16) 2.1/2" 200PSI - EXTREMIDADES COM ROSCA - FORNECIMENTO E INSTALACAO</t>
  </si>
  <si>
    <t xml:space="preserve"> RG70062 </t>
  </si>
  <si>
    <t>VÁLVULA P/ PIA 1"</t>
  </si>
  <si>
    <t xml:space="preserve"> RG70061 </t>
  </si>
  <si>
    <t>VÁLVULA P/ LAVATÓRIO E TANQUE 1"</t>
  </si>
  <si>
    <t xml:space="preserve"> RG70063 </t>
  </si>
  <si>
    <t>VÁLVULA PARA TANQUE 1. 1/2"</t>
  </si>
  <si>
    <t xml:space="preserve"> RG70139 </t>
  </si>
  <si>
    <t>VÁLVULA DE SUCÇÃO 2.1/2" - FORNECIMENTO E INSTALACAO</t>
  </si>
  <si>
    <t xml:space="preserve"> 15.2 </t>
  </si>
  <si>
    <t>ALIMENTAÇÃO - PVC RÍGIDO ROSCÁVEL</t>
  </si>
  <si>
    <t xml:space="preserve"> 15.2.1 </t>
  </si>
  <si>
    <t xml:space="preserve"> 72788 </t>
  </si>
  <si>
    <t>ADAPTADOR PVC SOLDAVEL COM FLANGES E ANEL PARA CAIXA D'AGUA 60MMX2" - FORNECIMENTO E INSTALACAO</t>
  </si>
  <si>
    <t xml:space="preserve"> 89596 </t>
  </si>
  <si>
    <t>ADAPTADOR CURTO COM BOLSA E ROSCA PARA REGISTRO, PVC, SOLDÁVEL, DN 50MM X 1.1/2</t>
  </si>
  <si>
    <t xml:space="preserve"> 72794 </t>
  </si>
  <si>
    <t>ADAPTADOR PVC SOLDAVEL COM FLANGES LIVRES PARA CAIXA D'AGUA 75MMX2.1/2" - FORNECIMENTO E INSTALACAO</t>
  </si>
  <si>
    <t xml:space="preserve"> 89610 </t>
  </si>
  <si>
    <t>ADAPTADOR CURTO COM BOLSA E ROSCA PARA REGISTRO, PVC, SOLDÁVEL, DN 60MM X 2</t>
  </si>
  <si>
    <t xml:space="preserve"> 89538 </t>
  </si>
  <si>
    <t>ADAPTADOR CURTO COM BOLSA E ROSCA PARA REGISTRO, PVC, SOLDÁVEL, DN 25MM X 3/4", INSTALADO EM PRUMADA DE ÁGUA - FORNECIMENTO E INSTALAÇÃO. AF_12/2014_P</t>
  </si>
  <si>
    <t xml:space="preserve"> 89613 </t>
  </si>
  <si>
    <t>ADAPTADOR CURTO COM BOLSA E ROSCA PARA REGISTRO, PVC, SOLDÁVEL, DN 75MM X 2.1/2</t>
  </si>
  <si>
    <t xml:space="preserve"> 89553 </t>
  </si>
  <si>
    <t>ADAPTADOR CURTO COM BOLSA E ROSCA PARA REGISTRO, PVC, SOLDÁVEL, DN 32MM X 1", INSTALADO EM PRUMADA DE ÁGUA - FORNECIMENTO E INSTALAÇÃO. AF_12/2014_P</t>
  </si>
  <si>
    <t xml:space="preserve"> RG70120 </t>
  </si>
  <si>
    <t>ADAPTADOR PVC SOLDAVEL COM FLANGES LIVRES PARA CAIXA D'AGUA 150MMX2.1/2" - FORNECIMENTO E INSTALACAO</t>
  </si>
  <si>
    <t xml:space="preserve"> RG70051 </t>
  </si>
  <si>
    <t>CAP PVC, SOLDÁVEL, DN 60MM - FORNECIMENTO E INSTALAÇÃO</t>
  </si>
  <si>
    <t xml:space="preserve"> 89510 </t>
  </si>
  <si>
    <t>CURVA 45 GRAUS, PVC, SOLDÁVEL, DN 60MM, INSTALADO EM PRUMADA DE ÁGUA - FORNECIMENTO E INSTALAÇÃO. AF_12/2014_P</t>
  </si>
  <si>
    <t xml:space="preserve"> 89503 </t>
  </si>
  <si>
    <t>CURVA 90 GRAUS, PVC, SOLDÁVEL, DN 50MM, INSTALADO EM PRUMADA DE ÁGUA - FORNECIMENTO E INSTALAÇÃO. AF_12/2014_P</t>
  </si>
  <si>
    <t xml:space="preserve"> 89490 </t>
  </si>
  <si>
    <t>CURVA 45 GRAUS, PVC, SOLDÁVEL, DN 25MM, INSTALADO EM PRUMADA DE ÁGUA - FORNECIMENTO E INSTALAÇÃO. AF_12/2014_P</t>
  </si>
  <si>
    <t xml:space="preserve"> 89507 </t>
  </si>
  <si>
    <t>CURVA 90 GRAUS, PVC, SOLDÁVEL, DN 60MM, INSTALADO EM PRUMADA DE ÁGUA - FORNECIMENTO E INSTALAÇÃO. AF_12/2014_P</t>
  </si>
  <si>
    <t xml:space="preserve"> 89519 </t>
  </si>
  <si>
    <t>CURVA 45 GRAUS, PVC, SOLDÁVEL, DN 75MM, INSTALADO EM PRUMADA DE ÁGUA - FORNECIMENTO E INSTALAÇÃO. AF_12/2014_P</t>
  </si>
  <si>
    <t xml:space="preserve"> 89517 </t>
  </si>
  <si>
    <t>CURVA 90 GRAUS, PVC, SOLDÁVEL, DN 75MM, INSTALADO EM PRUMADA DE ÁGUA - FORNECIMENTO E INSTALAÇÃO. AF_12/2014_P</t>
  </si>
  <si>
    <t xml:space="preserve"> 89499 </t>
  </si>
  <si>
    <t>CURVA 90 GRAUS, PVC, SOLDÁVEL, DN 40MM, INSTALADO EM PRUMADA DE ÁGUA - FORNECIMENTO E INSTALAÇÃO. AF_12/2014_P</t>
  </si>
  <si>
    <t xml:space="preserve"> 89494 </t>
  </si>
  <si>
    <t>CURVA 90 GRAUS, PVC, SOLDÁVEL, DN 32MM, INSTALADO EM PRUMADA DE ÁGUA - FORNECIMENTO E INSTALAÇÃO. AF_12/2014_P</t>
  </si>
  <si>
    <t xml:space="preserve"> 89489 </t>
  </si>
  <si>
    <t>CURVA 90 GRAUS, PVC, SOLDÁVEL, DN 25MM, INSTALADO EM PRUMADA DE ÁGUA - FORNECIMENTO E INSTALAÇÃO. AF_12/2014_P</t>
  </si>
  <si>
    <t xml:space="preserve"> 89446 </t>
  </si>
  <si>
    <t>TUBO, PVC, SOLDÁVEL, DN 25MM, INSTALADO EM PRUMADA DE ÁGUA - FORNECIMENTO E INSTALAÇÃO. AF_12/2014_P</t>
  </si>
  <si>
    <t xml:space="preserve"> 89447 </t>
  </si>
  <si>
    <t>TUBO, PVC, SOLDÁVEL, DN 32MM, INSTALADO EM PRUMADA DE ÁGUA - FORNECIMENTO E INSTALAÇÃO. AF_12/2014_P</t>
  </si>
  <si>
    <t xml:space="preserve"> 89448 </t>
  </si>
  <si>
    <t>TUBO, PVC, SOLDÁVEL, DN 40MM, INSTALADO EM PRUMADA DE ÁGUA - FORNECIMENTO E INSTALAÇÃO. AF_12/2014_P</t>
  </si>
  <si>
    <t xml:space="preserve"> 89449 </t>
  </si>
  <si>
    <t>TUBO, PVC, SOLDÁVEL, DN 50MM, INSTALADO EM PRUMADA DE ÁGUA - FORNECIMENTO E INSTALAÇÃO. AF_12/2014_P</t>
  </si>
  <si>
    <t xml:space="preserve"> 89450 </t>
  </si>
  <si>
    <t>TUBO, PVC, SOLDÁVEL, DN 60MM, INSTALADO EM PRUMADA DE ÁGUA - FORNECIMENTO E INSTALAÇÃO. AF_12/2014_P</t>
  </si>
  <si>
    <t xml:space="preserve"> 89451 </t>
  </si>
  <si>
    <t>TUBO, PVC, SOLDÁVEL, DN 75MM, INSTALADO EM PRUMADA DE ÁGUA - FORNECIMENTO E INSTALAÇÃO. AF_12/2014_P</t>
  </si>
  <si>
    <t xml:space="preserve"> 89528 </t>
  </si>
  <si>
    <t>LUVA, PVC, SOLDÁVEL, DN 25MM, INSTALADO EM PRUMADA DE ÁGUA - FORNECIMENTO E INSTALAÇÃO. AF_12/2014_P</t>
  </si>
  <si>
    <t xml:space="preserve"> 89558 </t>
  </si>
  <si>
    <t>LUVA, PVC, SOLDÁVEL, DN 40MM, INSTALADO EM PRUMADA DE ÁGUA - FORNECIMENTO E INSTALAÇÃO. AF_12/2014_P</t>
  </si>
  <si>
    <t xml:space="preserve"> 89575 </t>
  </si>
  <si>
    <t>LUVA, PVC, SOLDÁVEL, DN 50MM, INSTALADO EM PRUMADA DE ÁGUA - FORNECIMENTO E INSTALAÇÃO. AF_12/2014_P</t>
  </si>
  <si>
    <t xml:space="preserve"> 89597 </t>
  </si>
  <si>
    <t>LUVA, PVC, SOLDÁVEL, DN 60MM, INSTALADO EM PRUMADA DE ÁGUA - FORNECIMENTO E INSTALAÇÃO. AF_12/2014_P</t>
  </si>
  <si>
    <t xml:space="preserve"> 89611 </t>
  </si>
  <si>
    <t>LUVA, PVC, SOLDÁVEL, DN 75MM, INSTALADO EM PRUMADA DE ÁGUA - FORNECIMENTO E INSTALAÇÃO. AF_12/2014_P</t>
  </si>
  <si>
    <t xml:space="preserve"> 89534 </t>
  </si>
  <si>
    <t>LUVA SOLDÁVEL E COM ROSCA, PVC, SOLDÁVEL, DN 25MM X 3/4", INSTALADO EM PRUMADA DE ÁGUA - FORNECIMENTO E INSTALAÇÃO. AF_12/2014_P</t>
  </si>
  <si>
    <t xml:space="preserve"> 89498 </t>
  </si>
  <si>
    <t>JOELHO 45 GRAUS, PVC, SOLDÁVEL, DN 40MM, INSTALADO EM PRUMADA DE ÁGUA - FORNECIMENTO E INSTALAÇÃO. AF_12/2014_P</t>
  </si>
  <si>
    <t xml:space="preserve"> 89481 </t>
  </si>
  <si>
    <t>JOELHO 90 GRAUS, PVC, SOLDÁVEL, DN 25MM, INSTALADO EM PRUMADA DE ÁGUA - FORNECIMENTO E INSTALAÇÃO. AF_12/2014_P</t>
  </si>
  <si>
    <t xml:space="preserve"> 89501 </t>
  </si>
  <si>
    <t>JOELHO 90 GRAUS, PVC, SOLDÁVEL, DN 50MM, INSTALADO EM PRUMADA DE ÁGUA - FORNECIMENTO E INSTALAÇÃO. AF_12/2014_P</t>
  </si>
  <si>
    <t xml:space="preserve"> 89366 </t>
  </si>
  <si>
    <t>JOELHO 90 GRAUS COM BUCHA DE LATÃO, PVC, SOLDÁVEL, DN 25MM, X 3/4" INSTALADO EM RAMAL OU SUB-RAMAL DE ÁGUA - FORNECIMENTO E INSTALAÇÃO. AF_12/2014_P</t>
  </si>
  <si>
    <t xml:space="preserve"> 90373 </t>
  </si>
  <si>
    <t>JOELHO 90 GRAUS COM BUCHA DE LATÃO, PVC, SOLDÁVEL, DN 25MM, X 1/2" INSTALADO EM RAMAL OU SUB-RAMAL DE ÁGUA - FORNECIMENTO E INSTALAÇÃO. AF_12/2014_P</t>
  </si>
  <si>
    <t xml:space="preserve"> RG70121 </t>
  </si>
  <si>
    <t>JOELHO DE REDUÇÃO COM ROSCA, PVC, SOLDÁVEL, DN 25MM, X 1/2" - FORNECIMENTO E INSTALAÇÃO.</t>
  </si>
  <si>
    <t xml:space="preserve"> 89617 </t>
  </si>
  <si>
    <t>TE, PVC, SOLDÁVEL, DN 25MM, INSTALADO EM PRUMADA DE ÁGUA - FORNECIMENTO E INSTALAÇÃO. AF_12/2014_P</t>
  </si>
  <si>
    <t xml:space="preserve"> 89623 </t>
  </si>
  <si>
    <t>TE, PVC, SOLDÁVEL, DN 40MM, INSTALADO EM PRUMADA DE ÁGUA - FORNECIMENTO E INSTALAÇÃO. AF_12/2014_P</t>
  </si>
  <si>
    <t xml:space="preserve"> 89625 </t>
  </si>
  <si>
    <t>TE, PVC, SOLDÁVEL, DN 50MM, INSTALADO EM PRUMADA DE ÁGUA - FORNECIMENTO E INSTALAÇÃO. AF_12/2014_P</t>
  </si>
  <si>
    <t xml:space="preserve"> 89628 </t>
  </si>
  <si>
    <t>TE, PVC, SOLDÁVEL, DN 60MM, INSTALADO EM PRUMADA DE ÁGUA - FORNECIMENTO E INSTALAÇÃO. AF_12/2014_P</t>
  </si>
  <si>
    <t xml:space="preserve"> 89629 </t>
  </si>
  <si>
    <t>TE, PVC, SOLDÁVEL, DN 75MM, INSTALADO EM PRUMADA DE ÁGUA - FORNECIMENTO E INSTALAÇÃO. AF_12/2014_P</t>
  </si>
  <si>
    <t xml:space="preserve"> 89400 </t>
  </si>
  <si>
    <t>TÊ DE REDUÇÃO, PVC, SOLDÁVEL, DN 32MM X 25MM, INSTALADO EM RAMAL OU SUB-RAMAL DE ÁGUA - FORNECIMENTO E INSTALAÇÃO. AF_12/2014_P</t>
  </si>
  <si>
    <t xml:space="preserve"> 89624 </t>
  </si>
  <si>
    <t>TÊ DE REDUÇÃO, PVC, SOLDÁVEL, DN 40MM X 32MM, INSTALADO EM PRUMADA DE ÁGUA - FORNECIMENTO E INSTALAÇÃO. AF_12/2014_P</t>
  </si>
  <si>
    <t>10,0</t>
  </si>
  <si>
    <t xml:space="preserve"> 89627 </t>
  </si>
  <si>
    <t>TÊ DE REDUÇÃO, PVC, SOLDÁVEL, DN 50MM X 25MM, INSTALADO EM PRUMADA DE ÁGUA - FORNECIMENTO E INSTALAÇÃO. AF_12/2014_P</t>
  </si>
  <si>
    <t xml:space="preserve"> RG70122 </t>
  </si>
  <si>
    <t>TÊ DE REDUÇÃO, PVC, SOLDÁVEL, DN 50MM X 32MM, INSTALADO EM PRUMADA DE ÁGUA - FORNECIMENTO E INSTALAÇÃO</t>
  </si>
  <si>
    <t xml:space="preserve"> 89630 </t>
  </si>
  <si>
    <t>TE DE REDUÇÃO, PVC, SOLDÁVEL, DN 75MM X 50MM, INSTALADO EM PRUMADA DE ÁGUA - FORNECIMENTO E INSTALAÇÃO. AF_12/2014_P</t>
  </si>
  <si>
    <t xml:space="preserve"> RG70123 </t>
  </si>
  <si>
    <t>TÊ DE REDUÇÃO, PVC, SOLDÁVEL, DN 75MM X 60MM, INSTALADO EM PRUMADA DE ÁGUA - FORNECIMENTO E INSTALAÇÃO</t>
  </si>
  <si>
    <t xml:space="preserve"> 89618 </t>
  </si>
  <si>
    <t>TÊ COM BUCHA DE LATÃO NA BOLSA CENTRAL, PVC, SOLDÁVEL, DN 25MM X 1/2</t>
  </si>
  <si>
    <t xml:space="preserve"> 89621 </t>
  </si>
  <si>
    <t>TÊ COM BUCHA DE LATÃO NA BOLSA CENTRAL, PVC, SOLDÁVEL, DN 32MM X 3/4</t>
  </si>
  <si>
    <t xml:space="preserve"> RG70079 </t>
  </si>
  <si>
    <t>BUCHA DE REDUÇÃO, PVC, SOLDÁVEL CURTA, DN 50MM X 40MM - FORNECIMENTO E INSTALAÇÃO. AF_03/2015_P</t>
  </si>
  <si>
    <t xml:space="preserve"> RG70078 </t>
  </si>
  <si>
    <t>BUCHA DE REDUÇÃO, PVC, SOLDÁVEL CURTA, DN 32MM X 25MM - FORNECIMENTO E INSTALAÇÃO. AF_03/2015_P</t>
  </si>
  <si>
    <t xml:space="preserve"> RG70081 </t>
  </si>
  <si>
    <t>BUCHA DE REDUÇÃO, PVC, SOLDÁVEL LONGA, DN 40MM X 25MM - FORNECIMENTO E INSTALAÇÃO. AF_03/2015_P</t>
  </si>
  <si>
    <t xml:space="preserve"> RG70080 </t>
  </si>
  <si>
    <t>BUCHA DE REDUÇÃO, PVC, SOLDÁVEL LONGA, DN 50MM X 25MM - FORNECIMENTO E INSTALAÇÃO. AF_03/2015_P</t>
  </si>
  <si>
    <t xml:space="preserve"> RG70082 </t>
  </si>
  <si>
    <t>BUCHA DE REDUÇÃO, PVC, SOLDÁVEL LONGA, DN 60MM X 25MM - FORNECIMENTO E INSTALAÇÃO. AF_03/2015_P</t>
  </si>
  <si>
    <t xml:space="preserve"> RG70132 </t>
  </si>
  <si>
    <t>BUCHA DE REDUÇÃO, PVC, SOLDÁVEL CURTA, DN 75MM X 60MM - FORNECIMENTO E INSTALAÇÃO. AF_03/2015_P</t>
  </si>
  <si>
    <t xml:space="preserve"> RG70130 </t>
  </si>
  <si>
    <t>BUCHA DE REDUÇÃO, PVC, SOLDÁVEL LONGA, DN 60MM X 40MM - FORNECIMENTO E INSTALAÇÃO. AF_03/2015_P</t>
  </si>
  <si>
    <t xml:space="preserve"> RG70131 </t>
  </si>
  <si>
    <t>BUCHA DE REDUÇÃO, PVC, SOLDÁVEL LONGA, DN 75MM X 50MM - FORNECIMENTO E INSTALAÇÃO. AF_03/2015_P</t>
  </si>
  <si>
    <t>ESGOTO - CAIXAS DE PASSAGEM</t>
  </si>
  <si>
    <t xml:space="preserve"> RG70055 </t>
  </si>
  <si>
    <t>CAIXA DE GORDURA PVC</t>
  </si>
  <si>
    <t>ESGOTO - PVC ACESSÓRIOS</t>
  </si>
  <si>
    <t xml:space="preserve"> RG70056 </t>
  </si>
  <si>
    <t>CAIXA SIFONADA, PVC, DN 150 X 150 X 50 MM ANTI ESPUMA, JUNTA ELÁSTICA, FORNECIDA E INSTALADA EM RAMAL DE DESCARGA OU EM RAMAL DE ESGOTO SANITÁRIO. AF_12/2014_P</t>
  </si>
  <si>
    <t xml:space="preserve"> 89707 </t>
  </si>
  <si>
    <t>CAIXA SIFONADA, PVC, DN 100 X 100 X 50 MM, JUNTA ELÁSTICA, FORNECIDA E INSTALADA EM RAMAL DE DESCARGA OU EM RAMAL DE ESGOTO SANITÁRIO. AF_12/2014_P</t>
  </si>
  <si>
    <t xml:space="preserve"> RG70057 </t>
  </si>
  <si>
    <t>CAIXA SIFONADA, PVC, DN 150 X 150 X 50 MM, JUNTA ELÁSTICA, FORNECIDA E INSTALADA EM RAMAL DE DESCARGA OU EM RAMAL DE ESGOTO SANITÁRIO. AF_12/2014_P</t>
  </si>
  <si>
    <t xml:space="preserve"> 89709 </t>
  </si>
  <si>
    <t>RALO SIFONADO, PVC, DN 100 X 40 MM, JUNTA SOLDÁVEL, FORNECIDO E INSTALADO EM RAMAL DE DESCARGA OU EM RAMAL DE ESGOTO SANITÁRIO. AF_12/2014_P</t>
  </si>
  <si>
    <t xml:space="preserve"> RG70058 </t>
  </si>
  <si>
    <t>SIFÃO DO TIPO COPO EM PVC 1 X 1.1/2</t>
  </si>
  <si>
    <t xml:space="preserve"> RG70059 </t>
  </si>
  <si>
    <t>SIFÃO DO TIPO COPO EM PVC 1 X 2</t>
  </si>
  <si>
    <t xml:space="preserve"> RG70060 </t>
  </si>
  <si>
    <t>SIFÃO FLEXÍVEL C/ ADAPTADOR 1.1/2 X 1.1/2</t>
  </si>
  <si>
    <t>PVC ESGOTO</t>
  </si>
  <si>
    <t xml:space="preserve"> 89748 </t>
  </si>
  <si>
    <t>CURVA CURTA 90 GRAUS, PVC, SERIE NORMAL, ESGOTO PREDIAL, DN 100 MM, JUNTA ELÁSTICA, FORNECIDO E INSTALADO EM RAMAL DE DESCARGA OU RAMAL DE ESGOTO SANITÁRIO. AF_12/2014</t>
  </si>
  <si>
    <t xml:space="preserve"> 89728 </t>
  </si>
  <si>
    <t>CURVA CURTA 90 GRAUS, PVC, SERIE NORMAL, ESGOTO PREDIAL, DN 40 MM, JUNTA SOLDÁVEL, FORNECIDO E INSTALADO EM RAMAL DE DESCARGA OU RAMAL DE ESGOTO SANITÁRIO. AF_12/2014_P</t>
  </si>
  <si>
    <t xml:space="preserve"> 89746 </t>
  </si>
  <si>
    <t>JOELHO 45 GRAUS, PVC, SERIE NORMAL, ESGOTO PREDIAL, DN 100 MM, JUNTA ELÁSTICA, FORNECIDO E INSTALADO EM RAMAL DE DESCARGA OU RAMAL DE ESGOTO SANITÁRIO. AF_12/2014</t>
  </si>
  <si>
    <t xml:space="preserve"> 89726 </t>
  </si>
  <si>
    <t>JOELHO 45 GRAUS, PVC, SERIE NORMAL, ESGOTO PREDIAL, DN 40 MM, JUNTA SOLDÁVEL, FORNECIDO E INSTALADO EM RAMAL DE DESCARGA OU RAMAL DE ESGOTO SANITÁRIO. AF_12/2014_P</t>
  </si>
  <si>
    <t xml:space="preserve"> 89807 </t>
  </si>
  <si>
    <t>CURVA CURTA 90 GRAUS, PVC, SERIE NORMAL, ESGOTO PREDIAL, DN 75 MM, JUNTA ELÁSTICA, FORNECIDO E INSTALADO EM PRUMADA DE ESGOTO SANITÁRIO OU VENTILAÇÃO. AF_12/2014</t>
  </si>
  <si>
    <t xml:space="preserve"> 89802 </t>
  </si>
  <si>
    <t>JOELHO 45 GRAUS, PVC, SERIE NORMAL, ESGOTO PREDIAL, DN 50 MM, JUNTA ELÁSTICA, FORNECIDO E INSTALADO EM PRUMADA DE ESGOTO SANITÁRIO OU VENTILAÇÃO. AF_12/2014</t>
  </si>
  <si>
    <t xml:space="preserve"> 89724 </t>
  </si>
  <si>
    <t>JOELHO 90 GRAUS, PVC, SERIE NORMAL, ESGOTO PREDIAL, DN 40 MM, JUNTA SOLDÁVEL, FORNECIDO E INSTALADO EM RAMAL DE DESCARGA OU RAMAL DE ESGOTO SANITÁRIO. AF_12/2014_P</t>
  </si>
  <si>
    <t xml:space="preserve"> 89806 </t>
  </si>
  <si>
    <t>JOELHO 45 GRAUS, PVC, SERIE NORMAL, ESGOTO PREDIAL, DN 75 MM, JUNTA ELÁSTICA, FORNECIDO E INSTALADO EM PRUMADA DE ESGOTO SANITÁRIO OU VENTILAÇÃO. AF_12/2014</t>
  </si>
  <si>
    <t xml:space="preserve"> 89731 </t>
  </si>
  <si>
    <t>JOELHO 90 GRAUS, PVC, SERIE NORMAL, ESGOTO PREDIAL, DN 50 MM, JUNTA ELÁSTICA, FORNECIDO E INSTALADO EM RAMAL DE DESCARGA OU RAMAL DE ESGOTO SANITÁRIO. AF_12/2014</t>
  </si>
  <si>
    <t xml:space="preserve"> 89809 </t>
  </si>
  <si>
    <t>JOELHO 90 GRAUS, PVC, SERIE NORMAL, ESGOTO PREDIAL, DN 100 MM, JUNTA ELÁSTICA, FORNECIDO E INSTALADO EM PRUMADA DE ESGOTO SANITÁRIO OU VENTILAÇÃO. AF_12/2014</t>
  </si>
  <si>
    <t xml:space="preserve"> RG70064 </t>
  </si>
  <si>
    <t>JOELHO 90 GRAUS COM ANEL, PVC,  DN 40 MM - 1.1/2</t>
  </si>
  <si>
    <t xml:space="preserve"> 89805 </t>
  </si>
  <si>
    <t>JOELHO 90 GRAUS, PVC, SERIE NORMAL, ESGOTO PREDIAL, DN 75 MM, JUNTA ELÁSTICA, FORNECIDO E INSTALADO EM PRUMADA DE ESGOTO SANITÁRIO OU VENTILAÇÃO. AF_12/2014</t>
  </si>
  <si>
    <t xml:space="preserve"> 89574 </t>
  </si>
  <si>
    <t>JUNÇÃO DUPLA, PVC, SERIE R, ÁGUA PLUVIAL, DN 100 X 100 X 100 MM, JUNTA ELÁSTICA, FORNECIDO E INSTALADO EM RAMAL DE ENCAMINHAMENTO. AF_12/2014</t>
  </si>
  <si>
    <t xml:space="preserve"> 89797 </t>
  </si>
  <si>
    <t>JUNÇÃO SIMPLES, PVC, SERIE NORMAL, ESGOTO PREDIAL, DN 100 X 100 MM, JUNTA ELÁSTICA, FORNECIDO E INSTALADO EM RAMAL DE DESCARGA OU RAMAL DE ESGOTO SANITÁRIO. AF_12/2014</t>
  </si>
  <si>
    <t xml:space="preserve"> 89785 </t>
  </si>
  <si>
    <t>JUNÇÃO SIMPLES, PVC, SERIE NORMAL, ESGOTO PREDIAL, DN 50 X 50 MM, JUNTA ELÁSTICA, FORNECIDO E INSTALADO EM RAMAL DE DESCARGA OU RAMAL DE ESGOTO SANITÁRIO. AF_12/2014</t>
  </si>
  <si>
    <t xml:space="preserve"> RG70065 </t>
  </si>
  <si>
    <t>JUNÇÃO SIMPLES, PVC, SERIE NORMAL, ESGOTO PREDIAL, DN 100 X 50 MM, JUNTA ELÁSTICA, FORNECIDO E INSTALADO EM PRUMADA DE ESGOTO</t>
  </si>
  <si>
    <t xml:space="preserve"> 89830 </t>
  </si>
  <si>
    <t>JUNÇÃO SIMPLES, PVC, SERIE NORMAL, ESGOTO PREDIAL, DN 75 X 75 MM, JUNTA ELÁSTICA, FORNECIDO E INSTALADO EM PRUMADA DE ESGOTO SANITÁRIO OU VENTILAÇÃO. AF_12/2014</t>
  </si>
  <si>
    <t xml:space="preserve"> RG70067 </t>
  </si>
  <si>
    <t>JUNÇÃO SIMPLES, PVC, SERIE NORMAL, ESGOTO PREDIAL, DN 75 X 50 MM, JUNTA ELÁSTICA, FORNECIDO E INSTALADO EM PRUMADA DE ESGOTO SANITÁRIO OU VENTILAÇÃO. AF_12/2014</t>
  </si>
  <si>
    <t xml:space="preserve"> 89714 </t>
  </si>
  <si>
    <t>TUBO PVC, SERIE NORMAL, ESGOTO PREDIAL, DN 100 MM, FORNECIDO E INSTALADO EM RAMAL DE DESCARGA OU RAMAL DE ESGOTO SANITÁRIO. AF_12/2014_P</t>
  </si>
  <si>
    <t xml:space="preserve"> 89711 </t>
  </si>
  <si>
    <t>TUBO PVC, SERIE NORMAL, ESGOTO PREDIAL, DN 40 MM, FORNECIDO E INSTALADO EM RAMAL DE DESCARGA OU RAMAL DE ESGOTO SANITÁRIO. AF_12/2014_P</t>
  </si>
  <si>
    <t xml:space="preserve"> 89712 </t>
  </si>
  <si>
    <t>TUBO PVC, SERIE NORMAL, ESGOTO PREDIAL, DN 50 MM, FORNECIDO E INSTALADO EM RAMAL DE DESCARGA OU RAMAL DE ESGOTO SANITÁRIO. AF_12/2014_P</t>
  </si>
  <si>
    <t xml:space="preserve"> 89782 </t>
  </si>
  <si>
    <t>TE, PVC, SERIE NORMAL, ESGOTO PREDIAL, DN 40 X 40 MM, JUNTA SOLDÁVEL, FORNECIDO E INSTALADO EM RAMAL DE DESCARGA OU RAMAL DE ESGOTO SANITÁRIO. AF_12/2014_P</t>
  </si>
  <si>
    <t xml:space="preserve"> 89799 </t>
  </si>
  <si>
    <t>TUBO PVC, SERIE NORMAL, ESGOTO PREDIAL, DN 75 MM, FORNECIDO E INSTALADO EM PRUMADA DE ESGOTO SANITÁRIO OU VENTILAÇÃO. AF_12/2014_P</t>
  </si>
  <si>
    <t xml:space="preserve"> RG70076 </t>
  </si>
  <si>
    <t>TUBO DE DESCARGA VDE. 38 MM - FORNECIMENTO E INSTALAÇÃO</t>
  </si>
  <si>
    <t xml:space="preserve"> RG70077 </t>
  </si>
  <si>
    <t>TUBO DE LIGAÇÃO  LATÃO CROMADO C/ CANOPLA P/ VASO SA.38 MM - FORNECIMENTO E INSTALAÇÃO</t>
  </si>
  <si>
    <t xml:space="preserve"> RG70074 </t>
  </si>
  <si>
    <t>BOLSA DE LIGAÇÃO P/ VASO SANITÁRIO 1.1/2" - FORNECIMENTO E INSTALAÇÃO. AF_12/2013</t>
  </si>
  <si>
    <t xml:space="preserve"> 89825 </t>
  </si>
  <si>
    <t>TE, PVC, SERIE NORMAL, ESGOTO PREDIAL, DN 50 X 50 MM, JUNTA ELÁSTICA, FORNECIDO E INSTALADO EM PRUMADA DE ESGOTO SANITÁRIO OU VENTILAÇÃO. AF_12/2014</t>
  </si>
  <si>
    <t xml:space="preserve"> 89829 </t>
  </si>
  <si>
    <t>TE, PVC, SERIE NORMAL, ESGOTO PREDIAL, DN 75 X 75 MM, JUNTA ELÁSTICA, FORNECIDO E INSTALADO EM PRUMADA DE ESGOTO SANITÁRIO OU VENTILAÇÃO. AF_12/2014</t>
  </si>
  <si>
    <t xml:space="preserve"> RG70133 </t>
  </si>
  <si>
    <t xml:space="preserve">TE, PVC, SERIE NORMAL, ESGOTO PREDIAL, DN 75 X 50 MM, JUNTA ELÁSTICA, FORNECIDO E INSTALADO </t>
  </si>
  <si>
    <t xml:space="preserve"> 72295 </t>
  </si>
  <si>
    <t>CAP PVC ESGOTO 100MM (TAMPÃO) - FORNECIMENTO E INSTALAÇÃO</t>
  </si>
  <si>
    <t xml:space="preserve"> 86884 </t>
  </si>
  <si>
    <t>ENGATE FLEXÍVEL EM PLÁSTICO BRANCO, 1/2" X 30CM - FORNECIMENTO E INSTALAÇÃO. AF_12/2013</t>
  </si>
  <si>
    <t xml:space="preserve"> 86886 </t>
  </si>
  <si>
    <t>ENGATE FLEXÍVEL EM INOX, 1/2 X 30CM - FORNECIMENTO E INSTALAÇÃO. AF_12/2013</t>
  </si>
  <si>
    <t xml:space="preserve"> 89817 </t>
  </si>
  <si>
    <t>LUVA SIMPLES, PVC, SERIE NORMAL, ESGOTO PREDIAL, DN 75 MM, JUNTA ELÁSTICA, FORNECIDO E INSTALADO EM PRUMADA DE ESGOTO SANITÁRIO OU VENTILAÇÃO. AF_12/2014</t>
  </si>
  <si>
    <t xml:space="preserve"> RG70066 </t>
  </si>
  <si>
    <t>REDUÇÃO EXCÊNTRICA, PVC, DN 100 X 50 MM, FORNECIDO E INSTALADO</t>
  </si>
  <si>
    <t xml:space="preserve"> RG70137 </t>
  </si>
  <si>
    <t>REDUÇÃO EXCÊNTRICA, PVC, DN 75 X 50 MM, FORNECIDO E INSTALADO</t>
  </si>
  <si>
    <t xml:space="preserve"> RG70138 </t>
  </si>
  <si>
    <t xml:space="preserve">TERMINAL DE VENTILAÇÃO 50 MM - FORNECIMENTO E INSTALAÇÃO. </t>
  </si>
  <si>
    <t>HIDRANTE</t>
  </si>
  <si>
    <t xml:space="preserve"> 92357 </t>
  </si>
  <si>
    <t>TÊ, EM FERRO GALVANIZADO, DN 65 (2 1/2</t>
  </si>
  <si>
    <t xml:space="preserve"> RG70142 </t>
  </si>
  <si>
    <t>ABRIGO PARA HIDRANTE, 70X50X25CM, COM REGISTRO GLOBO ANGULAR 45º 2.1/2", ADAPTADOR STORZ 2.1/2", 2 MANGUEIRAS DE INCÊNDIO 15M, REDUÇÃO 2.1/2X1.1/2" E ESGUICHO EM LATÃO 1.1/2" - FORNECIMENTO E INSTALAÇÃO</t>
  </si>
  <si>
    <t xml:space="preserve"> 92377 </t>
  </si>
  <si>
    <t>NIPLE, EM FERRO GALVANIZADO, DN 65 (2 1/2</t>
  </si>
  <si>
    <t xml:space="preserve"> 92367 </t>
  </si>
  <si>
    <t>TUBO DE AÇO GALVANIZADO COM COSTURA, CLASSE MÉDIA, DN 65 (2 1/2"), CONEXÃO ROSQUEADA, INSTALADO EM REDE DE ALIMENTAÇÃO PARA HIDRANTE - FORNECIMENTO E INSTALAÇÃO. AF_12/2015</t>
  </si>
  <si>
    <t xml:space="preserve"> 92378 </t>
  </si>
  <si>
    <t>LUVA, EM FERRO GALVANIZADO, DN 65 (2 1/2"), CONEXÃO ROSQUEADA, INSTALADO EM REDE DE ALIMENTAÇÃO PARA HIDRANTE - FORNECIMENTO E INSTALAÇÃO. AF_12/2015</t>
  </si>
  <si>
    <t xml:space="preserve"> 92896 </t>
  </si>
  <si>
    <t>UNIÃO, EM FERRO GALVANIZADO, DN 65 (2 1/2"), CONEXÃO ROSQUEADA, INSTALADO EM REDE DE ALIMENTAÇÃO PARA HIDRANTE - FORNECIMENTO E INSTALAÇÃO. AF_12/2015</t>
  </si>
  <si>
    <t xml:space="preserve"> RG70140 </t>
  </si>
  <si>
    <t>MANÔMETRO 2.1/2"</t>
  </si>
  <si>
    <t xml:space="preserve"> RG70141 </t>
  </si>
  <si>
    <t>MANOVACUÔMETRO 2.1/2"</t>
  </si>
  <si>
    <t xml:space="preserve"> MT00058 </t>
  </si>
  <si>
    <t>FILTRO PARA CAVALETE LR-12 (ATÉ 12M³/H)</t>
  </si>
  <si>
    <t>ÁGUA FRIA - APARELHO</t>
  </si>
  <si>
    <t xml:space="preserve"> RG70124 </t>
  </si>
  <si>
    <t>CHUVEIRO 25MM X 1/2",  FORNECIMENTO E INSTALACAO</t>
  </si>
  <si>
    <t xml:space="preserve"> RG70125 </t>
  </si>
  <si>
    <t>CHUVEIRO 25MM X 3/4",  FORNECIMENTO E INSTALACAO</t>
  </si>
  <si>
    <t xml:space="preserve"> RG70126 </t>
  </si>
  <si>
    <t>DUCHA HIGIÊNICA 25MM - 3/4", FORNECIMENTO E INSTALACAO</t>
  </si>
  <si>
    <t xml:space="preserve"> RG70127 </t>
  </si>
  <si>
    <t>DUCHA HIGIÊNICA 25MM - 1/2", FORNECIMENTO E INSTALACAO</t>
  </si>
  <si>
    <t xml:space="preserve"> RG70071 </t>
  </si>
  <si>
    <t>TORNEIRA DE PIA DE COZINHA 25MM - 3/4</t>
  </si>
  <si>
    <t xml:space="preserve"> RG70072 </t>
  </si>
  <si>
    <t>TORNEIRA DE PIA DE DESPEJO 25MM - 3/4</t>
  </si>
  <si>
    <t xml:space="preserve"> RG70073 </t>
  </si>
  <si>
    <t>TORNEIRA CROMADA DE MESA, 25MM - 1/2</t>
  </si>
  <si>
    <t xml:space="preserve"> 86914 </t>
  </si>
  <si>
    <t>TORNEIRA DE TANQUE DE LAVAR 25MMX 3/4"</t>
  </si>
  <si>
    <t xml:space="preserve"> RG70128 </t>
  </si>
  <si>
    <t>TORNEIRA DE JARDIM 25MM X 3/4" - FORNECIMENTO E INSTALAÇÃO.</t>
  </si>
  <si>
    <t xml:space="preserve"> RG70129 </t>
  </si>
  <si>
    <t>TORNEIRA DE LIMPEZA 25MM X 3/4" - FORNECIMENTO E INSTALAÇÃO.</t>
  </si>
  <si>
    <t xml:space="preserve"> 86932 </t>
  </si>
  <si>
    <t>VASO SANITÁRIO SIFONADO COM CAIXA ACOPLADA LOUÇA BRANCA - PADRÃO MÉDIO, INCLUSO ENGATE FLEXÍVEL EM METAL CROMADO, 1/2 X 40CM - FORNECIMENTO E INSTALAÇÃO. AF_12/2013</t>
  </si>
  <si>
    <t xml:space="preserve"> RG70134 </t>
  </si>
  <si>
    <t>BEBEDOURO 25MMX 1/2" - FORNECIMENTO E INSTALAÇÃO.</t>
  </si>
  <si>
    <t xml:space="preserve"> RG70135 </t>
  </si>
  <si>
    <t>BOMBA DE ACORDO AOS CÁLCULOS ESPECÍFICOS 2"</t>
  </si>
  <si>
    <t xml:space="preserve"> RG70136 </t>
  </si>
  <si>
    <t>BOMBAS SCHNEIDER BC-21 R 1.1/2 7.5 CV - FORNECIMENTO E INSTALAÇÃO</t>
  </si>
  <si>
    <t xml:space="preserve"> MT00034 </t>
  </si>
  <si>
    <t>EXPURGO COM VÁLVULA DE DESCARGA 40MM - 1 1/2"</t>
  </si>
  <si>
    <t xml:space="preserve"> MT00045 </t>
  </si>
  <si>
    <t>EXPURGO HIDRONOX 70X55 CM</t>
  </si>
  <si>
    <t>INCÊNDIO – EQUIPAMENTOS E SINALIZAÇÕES ADICIONAIS</t>
  </si>
  <si>
    <t xml:space="preserve"> RG70083 </t>
  </si>
  <si>
    <t>EXTINTOR INCENDIO TP ABC 6KG - FORNECIMENTO E INSTALACAO</t>
  </si>
  <si>
    <t xml:space="preserve"> RG70084 </t>
  </si>
  <si>
    <t>PONTO ILUMINAÇÃO EMERGÊNCIA (LUMINÁRIA)</t>
  </si>
  <si>
    <t xml:space="preserve"> RG70085 </t>
  </si>
  <si>
    <t>PLACA FOTOLUMINESCENTE (EQUIPAMENTOS) - FORNECIMENTO E COLOCACAO</t>
  </si>
  <si>
    <t xml:space="preserve"> RG70086 </t>
  </si>
  <si>
    <t>PLACA FOTOLUMINESCENTE (ORIENTAÇÃO E SALVAMENTO) - FORNECIMENTO E COLOCACAO</t>
  </si>
  <si>
    <t xml:space="preserve"> RG70087 </t>
  </si>
  <si>
    <t>PLACA FOTOLUMINESCENTE (PROIBIÇÃO E ALERTA) - FORNECIMENTO E COLOCACAO</t>
  </si>
  <si>
    <t xml:space="preserve"> RG70088 </t>
  </si>
  <si>
    <t>PLACA FOTOLUMINESCENTE (MENSAGENS ESCRITAS) - FORNECIMENTO E COLOCACAO</t>
  </si>
  <si>
    <t xml:space="preserve"> MT00046 </t>
  </si>
  <si>
    <t>ACIONADOR MANUAL SISTEMA DE DETECÇÃO E ALARME</t>
  </si>
  <si>
    <t xml:space="preserve"> MT00047 </t>
  </si>
  <si>
    <t>AVISADOR SONORO E VISUAL (COM SIRENE)</t>
  </si>
  <si>
    <t xml:space="preserve"> MT00052 </t>
  </si>
  <si>
    <t>DETECTOR DE FUMAÇA PONTUAL</t>
  </si>
  <si>
    <t xml:space="preserve"> MT00053 </t>
  </si>
  <si>
    <t>ACIONADOR MANUAL DE BOMBA DE INCÊNDIO</t>
  </si>
  <si>
    <t xml:space="preserve"> MT00054 </t>
  </si>
  <si>
    <t>DETECTOR DE CALOR LINEAR ENTRE FORRO</t>
  </si>
  <si>
    <t xml:space="preserve"> MT00059 </t>
  </si>
  <si>
    <t>CENTRAL DE DETECÇÃO E ALARME</t>
  </si>
  <si>
    <t>COMPOSIÇÃO</t>
  </si>
  <si>
    <t xml:space="preserve">RG70008 </t>
  </si>
  <si>
    <t xml:space="preserve">RG70158 </t>
  </si>
  <si>
    <t xml:space="preserve">RG70014 </t>
  </si>
  <si>
    <t>VALOR ABSOLUTO PREVISTO</t>
  </si>
  <si>
    <t>CRONOGRAMA FISICO FINANCEIRO</t>
  </si>
  <si>
    <t>TOTAL</t>
  </si>
  <si>
    <t>%</t>
  </si>
  <si>
    <t>TOTAL ACUMULADO</t>
  </si>
  <si>
    <t>ESTRUTURA METÁLICA E COBERTURA</t>
  </si>
  <si>
    <t>13.1</t>
  </si>
  <si>
    <t>13.2</t>
  </si>
  <si>
    <t>13.3</t>
  </si>
  <si>
    <t>13.4</t>
  </si>
  <si>
    <t>13.5</t>
  </si>
  <si>
    <t>TOTAL PARCIAL</t>
  </si>
  <si>
    <t>PERCENTAGEM PARCIAL (%)</t>
  </si>
  <si>
    <t>TOTAL ACUMULADO (R$)</t>
  </si>
  <si>
    <t>PERCENTAGEM ACUMULADO (%)</t>
  </si>
  <si>
    <t>INSTALAÇÕES HIDRAULICAS</t>
  </si>
  <si>
    <t xml:space="preserve">BDI </t>
  </si>
  <si>
    <t xml:space="preserve">COMPOSIÇÃO DO BDI </t>
  </si>
  <si>
    <t>COMPOSIÇÃO DO BDI (BONIFICAÇÕES E DESPESAS INDIRETAS) - EQUIPAMENTOS</t>
  </si>
  <si>
    <t>1) ADMINISTRAÇÃO CENTRAL - (AC%)</t>
  </si>
  <si>
    <t>Adm. Central, Seguros e Garantias, Riscos</t>
  </si>
  <si>
    <t>Despesas Financeiras</t>
  </si>
  <si>
    <t>Lucro/Remuneração</t>
  </si>
  <si>
    <t>Impostos (com desoneração)</t>
  </si>
  <si>
    <t xml:space="preserve">2) SEGUROS E GARANTIAS </t>
  </si>
  <si>
    <t>Impostos (sem desoneração)</t>
  </si>
  <si>
    <t>3) RISCOS</t>
  </si>
  <si>
    <t>4) ENCARGOS FINANCEIROS - (EF%)</t>
  </si>
  <si>
    <t xml:space="preserve">5) LUCRO/REMUNERAÇÃO </t>
  </si>
  <si>
    <t xml:space="preserve">6) IMPOSTOS </t>
  </si>
  <si>
    <t>ISS - Variação de 2% a 5% - Justificado pela Legislação Tributária Municipal com apresentação da base de cálculo da alíquota</t>
  </si>
  <si>
    <t>COFINS=</t>
  </si>
  <si>
    <t>PIS=</t>
  </si>
  <si>
    <t>ISS=</t>
  </si>
  <si>
    <t>CPRB=</t>
  </si>
  <si>
    <t>BDI =</t>
  </si>
  <si>
    <t>FAIXA PREFERENCIAL</t>
  </si>
  <si>
    <t>COMPOSIÇÃO DO BDI (BONIFICAÇÕES E DESPESAS INDIRETAS) - SERVIÇOS</t>
  </si>
  <si>
    <t>BDI EQUIPAMENTOS</t>
  </si>
  <si>
    <t>TOTAL GERAL SERVIÇOS SEM BDI:</t>
  </si>
  <si>
    <t>TOTAL GERAL SERVIÇOS COM BDI:</t>
  </si>
  <si>
    <t>TOTAL GERAL EQUIPAMENTOSSEM BDI:</t>
  </si>
  <si>
    <t>TOTAL GERAL EQUIPAMENTOS COM BDI:</t>
  </si>
  <si>
    <t>TOTAL GERAL OBRA COM BDI:</t>
  </si>
  <si>
    <t>Transformador de separação a seco, conf. normas NBR e
IEC742/IEC61558-215 montado em caixa isolação IP23, material
isolante classe H sendo potência 10kVA para 60 Hz c/ tensão
primária 220V e secundária 220V. Deve incorporar 1 termistor PTC
120°C montado em base com borne para transformador e ligação
para supervisão da temperatura</t>
  </si>
  <si>
    <t>DSI Dispositivo Supervisor de isolamento e DST Dispositivo
Supervisor do Transformador (carga e temperatura), Tensão de
alimentação e da rede = CA 70...264V, 42... 460Hz. Em
conformidade com a NBR13534 e IEC61557-8. Medição de fugas
em CA e CC, com resistência interna 240kohm, tensão de medição 12V e corrente de medição 50uA.</t>
  </si>
  <si>
    <t>Transformador de corrente 80A/5A, em conformidade e compatibilidade em todas as funções do  DSI e NBR 13534</t>
  </si>
  <si>
    <t>Transformador de corrente com corrente secundaria em mA, em conformidade e compatibilidade em todas as funções do  DSI e NBR 13534</t>
  </si>
  <si>
    <t>Anunciador de alarme e teste,  em conformidade e compatibilidade em todas as funções do  DSI e NBR 13534. Deve conter Luz verde, para indicar operação normal, Luz amarela, acionada quando a resistência de isolamento atingir o seu valor mínimo ajustado. Essa luz deve apagar quando a falha for localizada e eliminada e Alarme audível que dispara quando a luz amarela é acionada.</t>
  </si>
  <si>
    <t>Anunciador de alarme e teste, para posto de enfermagem, com reconhecimento de leito e localização da fulga,  em conformidade e compatibilidade em todas as funções do  DSI e NBR 13534. Deve conter Luz verde, para indicar operação normal, Luz amarela, acionada quando a resistência de isolamento atingir o seu valor mínimo ajustado. Essa luz deve apagar quando a falha for localizada e eliminada e Alarme audível que dispara quando a luz amarela é acionada.</t>
  </si>
  <si>
    <t xml:space="preserve">Quadro de supervisão e proteção para QD-4PAV-E-01-IT1/2/3/4/5/6/7/8,  de embutir com porta, fechadura com chave, 54 módulos.  Material em chapa de aço, nas cores branco titânio e cinza metálico;  isolamento total classe II (ABNT NBR  IRC 60439-3); grau de proteção ip40 (ABNT NBR  IRC 60529) e IK09 contra impactos mecânicos; temperatura de utilização: -25°C a +60° C; resistência ao fogo 650°C . Dimensões (AxLxP mm) 660 x 486 x 107 / 630 x 456 x 86 (embutido);  Com 1 disj bip 63A, 10 disj bip 16A. </t>
  </si>
  <si>
    <t>SPDA</t>
  </si>
  <si>
    <t>CORDOALHA DE CABO NU # 50mm²</t>
  </si>
  <si>
    <t>CORDOALHA DE CABO NU # 35mm²</t>
  </si>
  <si>
    <t>CONECTOR MECÂNICO PARA CABO # 35mm²</t>
  </si>
  <si>
    <t>ELETRODUTO PVC  1"</t>
  </si>
  <si>
    <t>CAPTOR FRANKLIN COM HASTE 8M, COM SUPORTE DE ELEVAÇÃO DE 4,5 METROS ATÉ O PLANO DE REFERENCIA, ESTAI, CABOS DE AÇO, SINALIZADOR DE OBSTÁCULOS E DEMAIS ACESSÓRIOS.</t>
  </si>
  <si>
    <t>Mini captor do tipo terminal aéreo</t>
  </si>
  <si>
    <t>HASTE COPPERWELD 5/8"x2,40m</t>
  </si>
  <si>
    <t>CAIXA DE MEDIÇÃO DO ATERRAMENTO PADRÃO CBMG</t>
  </si>
  <si>
    <t>ABRAÇADEIRA GALVª TIPO GOTA PARA TUBO Ø 1"</t>
  </si>
  <si>
    <t>ISOLADOR REFORÇADO PARA CORDOALHA 35mm2</t>
  </si>
  <si>
    <t>CABO ÓPTICO MM 50/125 COM 6 FIBRAS INDOOR/OUTDOOR</t>
  </si>
  <si>
    <t>CORDÃO ÓPTICO DUPLEX MM 50/125 2,00mts. com conector LC/LC</t>
  </si>
  <si>
    <t xml:space="preserve">KIT A270 ÓPTICO DUPLEX MM 50/125 com conector LC </t>
  </si>
  <si>
    <t>Cabo PP 3x2,5 mm²</t>
  </si>
  <si>
    <t>Cordão torcido 2x2,5 mm² (VM/PT)</t>
  </si>
  <si>
    <t>Conector Canon XLR 3 pinos macho</t>
  </si>
  <si>
    <t>Rack 25 U, 19", para piso</t>
  </si>
  <si>
    <t>CATV 3ª e 4ª pavimento</t>
  </si>
  <si>
    <t>Cabo Coaxial RGC-6 com 67% 75Ohms</t>
  </si>
  <si>
    <t>Tomada Blindada "T" 20 DB 1 GHz Solder Back - PQTT - 1020B</t>
  </si>
  <si>
    <t>Conjunto de Tomada para Antena Televisão Para Cabo Coaxial RGC-6 Com Placa Branca</t>
  </si>
  <si>
    <t>Conector RG6 de compressão</t>
  </si>
  <si>
    <t>Suspensão vertical, para eletrocalha 300x50mm</t>
  </si>
  <si>
    <t>Caixa de passagem de embutir em chapa de aço, especial, com as dimensões necessárias conforme sistema de chamada de enfermagem no leito com áudio.</t>
  </si>
  <si>
    <t>Caixa em chapa 18 esmaltada 2x4".</t>
  </si>
  <si>
    <t>CODIGO</t>
  </si>
  <si>
    <t>CONECTOR MECÂNICO PARA CABO # 50mm²</t>
  </si>
  <si>
    <t>SONORIZAÇÃO</t>
  </si>
  <si>
    <t>INFRA ESTRUTURA SISTEMAS ESPECIAIS</t>
  </si>
  <si>
    <t>Software de Configuração e Gateway, PC Console e Relatórios Gerenciais</t>
  </si>
  <si>
    <t>Mão de Obra para instalação</t>
  </si>
  <si>
    <t>Cabo UTP CAT6 cinza</t>
  </si>
  <si>
    <t>unid</t>
  </si>
  <si>
    <t>m</t>
  </si>
  <si>
    <t>TOTAL GERAL INFRA</t>
  </si>
  <si>
    <t>INSTALAÇÕES ESGOTO</t>
  </si>
  <si>
    <t>COMBATE A INCENDIO</t>
  </si>
  <si>
    <t>IT MEDICO</t>
  </si>
  <si>
    <t>759,09</t>
  </si>
  <si>
    <t xml:space="preserve"> 92768 </t>
  </si>
  <si>
    <t>ARMAÇÃO DE LAJE DE UMA ESTRUTURA CONVENCIONAL DE CONCRETO ARMADO EM UM EDIFÍCIO DE MÚLTIPLOS PAVIMENTOS UTILIZANDO AÇO CA-60 DE 5.0 MM - MONTAGEM. AF_12/2015_P</t>
  </si>
  <si>
    <t>58,0</t>
  </si>
  <si>
    <t xml:space="preserve"> 92769 </t>
  </si>
  <si>
    <t>ARMAÇÃO DE LAJE DE UMA ESTRUTURA CONVENCIONAL DE CONCRETO ARMADO EM UM EDIFÍCIO DE MÚLTIPLOS PAVIMENTOS UTILIZANDO AÇO CA-50 DE 6.3 MM - MONTAGEM. AF_12/2015_P</t>
  </si>
  <si>
    <t>124,0</t>
  </si>
  <si>
    <t xml:space="preserve"> 92770 </t>
  </si>
  <si>
    <t>ARMAÇÃO DE LAJE DE UMA ESTRUTURA CONVENCIONAL DE CONCRETO ARMADO EM UM EDIFÍCIO DE MÚLTIPLOS PAVIMENTOS UTILIZANDO AÇO CA-50 DE 8.0 MM - MONTAGEM. AF_12/2015_P</t>
  </si>
  <si>
    <t>453,0</t>
  </si>
  <si>
    <t xml:space="preserve"> 92787 </t>
  </si>
  <si>
    <t>1154,0</t>
  </si>
  <si>
    <t xml:space="preserve"> 92788 </t>
  </si>
  <si>
    <t>934,0</t>
  </si>
  <si>
    <t>79,75</t>
  </si>
  <si>
    <t>41,0</t>
  </si>
  <si>
    <t xml:space="preserve"> 92760 </t>
  </si>
  <si>
    <t>473,0</t>
  </si>
  <si>
    <t>615,0</t>
  </si>
  <si>
    <t>244,0</t>
  </si>
  <si>
    <t>2,04</t>
  </si>
  <si>
    <t>148,1</t>
  </si>
  <si>
    <t>1731,56</t>
  </si>
  <si>
    <t>211,99</t>
  </si>
  <si>
    <t xml:space="preserve"> RG70174 </t>
  </si>
  <si>
    <t>TELHAMENTO COM TELHA METÁLICA TERMOACÚSTICA,  INCLUSO IÇAMENTO. AF_06/2016</t>
  </si>
  <si>
    <t>362,2</t>
  </si>
  <si>
    <t xml:space="preserve"> 74098/001 </t>
  </si>
  <si>
    <t>RUFO EM CONCRETO ARMADO, LARGURA 40CM, ESPESSURA 3CM</t>
  </si>
  <si>
    <t>167,02</t>
  </si>
  <si>
    <t xml:space="preserve"> RG710011 </t>
  </si>
  <si>
    <t>38,43</t>
  </si>
  <si>
    <t xml:space="preserve"> RG70159 </t>
  </si>
  <si>
    <t>RUFO EM CHAPA DE ACO GALVANIZADO N.22, DESENVOLVIMENTO 50CM</t>
  </si>
  <si>
    <t>48,66</t>
  </si>
  <si>
    <t xml:space="preserve"> RG70160 </t>
  </si>
  <si>
    <t>CALHA EM CHAPA DE ACO GALVANIZADO N.22, DESENVOLVIMENTO 100CM</t>
  </si>
  <si>
    <t>57,33</t>
  </si>
  <si>
    <t xml:space="preserve"> 6067 </t>
  </si>
  <si>
    <t>PINTURA ESMALTE BRILHANTE (2 DEMAOS) SOBRE SUPERFICIE METALICA, INCLUSIVE PROTECAO COM ZARCAO (1 DEMAO)</t>
  </si>
  <si>
    <t>1154,28</t>
  </si>
  <si>
    <t xml:space="preserve"> RG70161 </t>
  </si>
  <si>
    <t>846,0</t>
  </si>
  <si>
    <t xml:space="preserve"> 90838 </t>
  </si>
  <si>
    <t xml:space="preserve"> RG70162 </t>
  </si>
  <si>
    <t>146,21</t>
  </si>
  <si>
    <t xml:space="preserve"> RG70163 </t>
  </si>
  <si>
    <t>87,43</t>
  </si>
  <si>
    <t xml:space="preserve"> RG70164 </t>
  </si>
  <si>
    <t>1,6</t>
  </si>
  <si>
    <t xml:space="preserve"> RG70165 </t>
  </si>
  <si>
    <t>28,75</t>
  </si>
  <si>
    <t xml:space="preserve"> RG70166 </t>
  </si>
  <si>
    <t>50,79</t>
  </si>
  <si>
    <t xml:space="preserve"> RG70167 </t>
  </si>
  <si>
    <t>DIVISÓRIA EM GRANITO BRANCO SIENA, ASSENTADO COM ARGAMASSA TRACO 1:4 (CIMENTO E AREIA), ARREMATE COM CIMENTO BRANCO, EXCLUSIVE FERRAGENS</t>
  </si>
  <si>
    <t>63,9</t>
  </si>
  <si>
    <t xml:space="preserve"> 88497 </t>
  </si>
  <si>
    <t>APLICAÇÃO E LIXAMENTO DE MASSA LÁTEX EM PAREDES, DUAS DEMÃOS. AF_06/2014</t>
  </si>
  <si>
    <t>6210,26</t>
  </si>
  <si>
    <t xml:space="preserve"> 88494 </t>
  </si>
  <si>
    <t>APLICAÇÃO E LIXAMENTO DE MASSA LÁTEX EM TETO, UMA DEMÃO. AF_06/2014</t>
  </si>
  <si>
    <t>221,99</t>
  </si>
  <si>
    <t xml:space="preserve"> RG70033 </t>
  </si>
  <si>
    <t>534,76</t>
  </si>
  <si>
    <t xml:space="preserve"> RG70035 </t>
  </si>
  <si>
    <t>4776,62</t>
  </si>
  <si>
    <t xml:space="preserve"> 88489 </t>
  </si>
  <si>
    <t>APLICAÇÃO MANUAL DE PINTURA COM TINTA LÁTEX ACRÍLICA EM PAREDES, DUAS DEMÃOS. AF_06/2014</t>
  </si>
  <si>
    <t>43,17</t>
  </si>
  <si>
    <t xml:space="preserve"> 88485 </t>
  </si>
  <si>
    <t>APLICAÇÃO DE FUNDO SELADOR ACRÍLICO EM PAREDES, UMA DEMÃO. AF_06/2014</t>
  </si>
  <si>
    <t>5311,38</t>
  </si>
  <si>
    <t xml:space="preserve"> RG70168 </t>
  </si>
  <si>
    <t>2078,05</t>
  </si>
  <si>
    <t xml:space="preserve"> RG70101 </t>
  </si>
  <si>
    <t xml:space="preserve"> RG70102 </t>
  </si>
  <si>
    <t xml:space="preserve"> RG70103 </t>
  </si>
  <si>
    <t xml:space="preserve"> RG70104 </t>
  </si>
  <si>
    <t xml:space="preserve"> RG70105 </t>
  </si>
  <si>
    <t xml:space="preserve"> RG70107 </t>
  </si>
  <si>
    <t xml:space="preserve"> RG70108 </t>
  </si>
  <si>
    <t xml:space="preserve"> RG70109 </t>
  </si>
  <si>
    <t xml:space="preserve"> RG70110 </t>
  </si>
  <si>
    <t xml:space="preserve"> RG70111 </t>
  </si>
  <si>
    <t xml:space="preserve"> RG70112 </t>
  </si>
  <si>
    <t xml:space="preserve"> RG70113 </t>
  </si>
  <si>
    <t xml:space="preserve"> RG70114 </t>
  </si>
  <si>
    <t xml:space="preserve"> RG70115 </t>
  </si>
  <si>
    <t xml:space="preserve"> RG70116 </t>
  </si>
  <si>
    <t xml:space="preserve"> RG70117 </t>
  </si>
  <si>
    <t xml:space="preserve"> RG70118 </t>
  </si>
  <si>
    <t xml:space="preserve"> RG70119 </t>
  </si>
  <si>
    <t xml:space="preserve"> SETOP BAN-DOB-001 </t>
  </si>
  <si>
    <t xml:space="preserve"> RG70172 </t>
  </si>
  <si>
    <t>37,0</t>
  </si>
  <si>
    <t xml:space="preserve"> SETOP - ACE-PAP-020 </t>
  </si>
  <si>
    <t xml:space="preserve"> SETOP - ACE-SAB-025 </t>
  </si>
  <si>
    <t xml:space="preserve"> SETOP -  ACE-CAB-015 </t>
  </si>
  <si>
    <t xml:space="preserve"> MT00245 </t>
  </si>
  <si>
    <t xml:space="preserve"> SUDECAP - 21.40.02 </t>
  </si>
  <si>
    <t>42,0</t>
  </si>
  <si>
    <t xml:space="preserve"> SETOP - LOU-TAN-005 </t>
  </si>
  <si>
    <t xml:space="preserve"> SETOP - ACE-BAR-015 </t>
  </si>
  <si>
    <t>53,0</t>
  </si>
  <si>
    <t xml:space="preserve"> SETOP - ACE-BAR-035 </t>
  </si>
  <si>
    <t xml:space="preserve"> SETOP - ACE-BAR-030 </t>
  </si>
  <si>
    <t xml:space="preserve"> SETOP - ACE-BAR-025 </t>
  </si>
  <si>
    <t xml:space="preserve"> SUDECAP - 10.24.01 </t>
  </si>
  <si>
    <t xml:space="preserve"> RG70173 </t>
  </si>
  <si>
    <t>2,56</t>
  </si>
  <si>
    <t xml:space="preserve"> RG70171 </t>
  </si>
  <si>
    <t>CHILLER CARRIER Compressor Parafuso de alto desempenho Condensação à Ar 124,5TR Nominais -  Tensão: 220 V - Protocolos BACNET - Serpentinas especiais MicroChannel com pintura anti-corrosão E-COAT - Banco de Capacitores - Treinamento em fábrica para duas pessoas - Recuperador de Calor conforme seleção - Válvula de Sucção Ref. Carrier, Modelo 30 GXE 132 22 6 R</t>
  </si>
  <si>
    <t>BOMBA centrífuga Vazão: 56 m3/h/ pressão 30mca /motor 10CV</t>
  </si>
  <si>
    <t>BOMBA centrífuga Vazão: 12 m3/h/ pressão 6mca /motor 0.5CV</t>
  </si>
  <si>
    <t>FAN COIL MODULAR - CAPACIDADE 06 TR, VAZÃO: 3960 M³/H, P. EST.: 152 MMCA, COM MÓDULOS VENTILADOR, TROCADOR, UMIDIFICAÇÃO, AQUECIMENTO, MISTURADOR, FILTRO GROSSO E FINO, FILTRO ABSOLUTO, MÓDULO DE PASSAGEM, REF. TROX TKZ43</t>
  </si>
  <si>
    <t>FAN COIL MODULAR - CAPACIDADE 05 TR, VAZÃO: 3125 M³/H, P. EST.: 152 MMCA, COM MÓDULOS VENTILADOR, TROCADOR, UMIDIFICAÇÃO, AQUECIMENTO, MISTURADOR, FILTRO GROSSO E FINO, FILTRO ABSOLUTO, MÓDULO DE PASSAGEM, REF. TROX TKZ31</t>
  </si>
  <si>
    <t>FAN COIL MODULAR - CAPACIDADE 05 TR, VAZÃO: 2730 M³/H, P. EST.: 100 MMCA, COM MÓDULOS DE MISTURA, VENTILADOR E TROCADOR, CAIXA DE UMIDIFICAÇÃO EMBUTIDA NO MÓDULO TROCADOR, RESISTÊNCIA DE AQUECIMENTO ATRELADO A SERPENTINA DE RESFRIAMENTO, REF. TROX ICV05</t>
  </si>
  <si>
    <t>FAN COIL MODULAR - CAPACIDADE 10 TR, VAZÃO: 6810 M³/H, P. EST.: 80 MMCA, COM MÓDULOS DE MISTURA, VENTILADOR E TROCADOR, CAIXA DE UMIDIFICAÇÃO EMBUTIDA NO MÓDULO TROCADOR, RESISTÊNCIA DE AQUECIMENTO ATRELADO A SERPENTINA DE RESFRIAMENTO, REF. TROX ICV10</t>
  </si>
  <si>
    <t>FAN COIL MODULAR - CAPACIDADE 09 TR, VAZÃO: 6120 M³/H, P. EST.: 70 MMCA, COM MÓDULOS DE MISTURA, VENTILADOR E TROCADOR, CAIXA DE UMIDIFICAÇÃO EMBUTIDA NO MÓDULO TROCADOR, RESISTÊNCIA DE AQUECIMENTO ATRELADO A SERPENTINA DE RESFRIAMENTO, REF. TROX ICV09</t>
  </si>
  <si>
    <t>FAN COIL MODULAR - CAPACIDADE 15 TR, VAZÃO: 8230 M³/H, P. EST.: 95 MMCA, COM MÓDULOS DE MISTURA, VENTILADOR E TROCADOR, CAIXA DE UMIDIFICAÇÃO EMBUTIDA NO MÓDULO TROCADOR, RESISTÊNCIA DE AQUECIMENTO ATRELADO A SERPENTINA DE RESFRIAMENTO, REF. TROX ICV15</t>
  </si>
  <si>
    <t>FAN COIL MODULAR - CAPACIDADE 04 TR, VAZÃO: 2200 M³/H, P. EST.: 110 MMCA, COM MÓDULOS DE MISTURA, VENTILADOR E TROCADOR, CAIXA DE UMIDIFICAÇÃO EMBUTIDA NO MÓDULO TROCADOR, RESISTÊNCIA DE AQUECIMENTO ATRELADO A SERPENTINA DE RESFRIAMENTO, REF. TROX ICV04</t>
  </si>
  <si>
    <t>FAN COIL MODULAR - CAPACIDADE 04 TR, VAZÃO: 2200 M³/H, P. EST.: 70 MMCA, COM MÓDULOS DE MISTURA, VENTILADOR E TROCADOR, CAIXA DE UMIDIFICAÇÃO EMBUTIDA NO MÓDULO TROCADOR, RESISTÊNCIA DE AQUECIMENTO ATRELADO A SERPENTINA DE RESFRIAMENTO, REF. TROX ICV04</t>
  </si>
  <si>
    <t xml:space="preserve">CAIXA DE FILTRAGEM COM FILTRO FINO F8, VAZÃO DE 2730M³/H, COM REQUADRO EM CHAPA DE AÇO GALVANIZADO COM PORTAS E GONZOS PARA RETIRADA RÁPIDA DE FILTROS </t>
  </si>
  <si>
    <t xml:space="preserve">CAIXA DE FILTRAGEM COM FILTRO FINO F8, VAZÃO DE 6810M³/H, COM REQUADRO EM CHAPA DE AÇO GALVANIZADO COM PORTAS E GONZOS PARA RETIRADA RÁPIDA DE FILTROS </t>
  </si>
  <si>
    <t xml:space="preserve">CAIXA DE FILTRAGEM COM FILTRO FINO F8, VAZÃO DE 6120M³/H, COM REQUADRO EM CHAPA DE AÇO GALVANIZADO COM PORTAS E GONZOS PARA RETIRADA RÁPIDA DE FILTROS </t>
  </si>
  <si>
    <t>CAIXA DE FILTRAGEM COM FILTRO FINO F8, VAZÃO DE 8230M³/H, COM REQUADRO EM CHAPA DE AÇO GALVANIZADO COM PORTAS E GONZOS PARA RETIRADA RÁPIDA DE FILTROS</t>
  </si>
  <si>
    <t xml:space="preserve">CAIXA DE FILTRAGEM COM FILTRO FINO F8, VAZÃO DE 2200M³/H, COM REQUADRO EM CHAPA DE AÇO GALVANIZADO COM PORTAS E GONZOS PARA RETIRADA RÁPIDA DE FILTROS </t>
  </si>
  <si>
    <t>VENTILADOR CENTRÍFUGO DE SIMPLES ASPIRAÇÃO SIROCCO 250 m³/h, 30 mmCa, motor de 0,5 cv/ 1 F/ 220 v 60Hz, ref: Berlineluft</t>
  </si>
  <si>
    <t>VENTILADOR CENTRÍFUGO DE SIMPLES ASPIRAÇÃO SIROCCO 200 m³/h, 20 mmCa, motor de 0,5 cv/ 1 F/ 220 v 60Hz, ref: Berlineluft</t>
  </si>
  <si>
    <t>VENTILADOR CENTRÍFUGO DE SIMPLES ASPIRAÇÃO SIROCCO 300 m³/h, 25 mmCa, motor de 0,75 cv/ 1 F/ 220 v 60Hz, ref: Berlineluft</t>
  </si>
  <si>
    <t>VENTILADOR CENTRÍFUGO DE SIMPLES ASPIRAÇÃO SIROCCO 800 m³/h, 30 mmCa, motor de 1,0 cv/ 1 F/ 220 v 60Hz, ref: Berlineluft</t>
  </si>
  <si>
    <t>DAMPER CORTA FOGO, REF: FK-A TROX 550x400</t>
  </si>
  <si>
    <t>DAMPER CORTA FOGO, REF: FK-A TROX 650X400</t>
  </si>
  <si>
    <t>DAMPER CORTA FOGO, REF: FK-A TROX 500x400</t>
  </si>
  <si>
    <t>DAMPER CORTA FOGO, REF: FK-A TROX 450x400</t>
  </si>
  <si>
    <t>DAMPER CORTA FOGO, REF: FK-A TROX 750x400</t>
  </si>
  <si>
    <t>DAMPER CORTA FOGO, REF: FK-A TROX 600x400</t>
  </si>
  <si>
    <t>DAMPER CORTA FOGO, REF: FK-A TROX 400x250</t>
  </si>
  <si>
    <t>DIFUSOR DE INSUFLAÇÃO FABR. TROX MOD. ADQ-1 COM REGISTRO DIMENSÕES DI - 15" x 15" VAZÃO INDICADA EM PLANTA</t>
  </si>
  <si>
    <t>DIFUSOR DE INSUFLAÇÃO FABR. TROX MOD. ADQ-1 COM REGISTRO DIMENSÕES DI - 12" x 12" VAZÃO INDICADA EM PLANTA</t>
  </si>
  <si>
    <t>DIFUSOR DE INSUFLAÇÃO FABR. TROX MOD. ADQ-1 COM REGISTRO DIMENSÕES DI - 9" x 9" VAZÃO INDICADA EM PLANTA</t>
  </si>
  <si>
    <t>DIFUSOR DE INSUFLAÇÃO FABR. TROX MOD. ADQ-1 COM REGISTRO DIMENSÕES DI - 6" x 6" VAZÃO INDICADA EM PLANTA</t>
  </si>
  <si>
    <t>DIFUSOR RETANGULAR TROX SERIE ADQ-4 DIMENSÕES 821 X 208 - VAZÃO INDICADA EM PLANTA</t>
  </si>
  <si>
    <t>DIFUSOR HOSPITALAR LINEAR - FAB. TROX MOD. ICLF - DIMENSÕES (3720X2060) VAZÕES INDICADA NA PLANTA</t>
  </si>
  <si>
    <t>DIFUSOR HOSPITALAR LINEAR - FAB. TROX MOD. ICLF - DIMENSÕES (4120X2660) VAZÕES INDICADA NA PLANTA</t>
  </si>
  <si>
    <t>DIFUSOR UNIDIRECIONAL - FARICAÇÃO TROX DIMENSÕES (900 X 600)</t>
  </si>
  <si>
    <t>DIFUSOR UNIDIRECIONAL - FARICAÇÃO TROX DIMENSÕES (1200 X 600)</t>
  </si>
  <si>
    <t xml:space="preserve">DIFUSOR TIPO CAIXA TERMINAL COM FILTRO ABSOLUTO REF. TROX ADQ- A - TAMANHO B </t>
  </si>
  <si>
    <t>DIFUSOR TIPO CAIXA TERMINAL COM FILTRO ABSOLUTO REF. TROX ADQ- A - TAMANHO A</t>
  </si>
  <si>
    <t>GRELHA DE RETORNO FABR. TROX MOD. VAT-DG DIMENSÕES 800x400 VAZÃO INDICADA EM PLANTA</t>
  </si>
  <si>
    <t>GRELHA DE RETORNO FABR. TROX MOD. VAT-DG DIMENSÕES 1200x400  VAZÃO INDICADA EM PLANTA</t>
  </si>
  <si>
    <t>GRELHA DE RETORNO FABR. TROX MOD. VAT-DG DIMENSÕES 600x300  VAZÃO INDICADA EM PLANTA</t>
  </si>
  <si>
    <t>GRELHA DE RETORNO FABR. TROX MOD. VAT-DG DIMENSÕES 300x200  VAZÃO INDICADA EM PLANTA</t>
  </si>
  <si>
    <t>GRELHA DE RETORNO FABR. TROX MOD. VAT-DG DIMENSÕES 300x300  VAZÃO INDICADA EM PLANTA (SALAS CIRÚRGICAS)</t>
  </si>
  <si>
    <t>GRELHA DE RETORNO FABR. TROX MOD. VAT-DG DIMENSÕES 300x200  VAZÃO INDICADA EM PLANTA (EXAUSTÃO SALAS CIRÚRGICAS)</t>
  </si>
  <si>
    <t>VENEZIANA AR EXTERIOR - FABR. TROX MOD. AWG - DIMENSÃO 600 x 500</t>
  </si>
  <si>
    <t>VENEZIANA AR EXTERIOR - FABR. TROX MOD. AWG - DIMENSÃO 600 x 400</t>
  </si>
  <si>
    <t>VENEZIANA DE PORTA - DIMENSÕES 300X200</t>
  </si>
  <si>
    <t>VENEZIANA DE PORTA - DIMENSÕES 200X200</t>
  </si>
  <si>
    <t>CHAPA DE AÇO GALVANIZADO # 26</t>
  </si>
  <si>
    <t>CHAPA DE AÇO GALVANIZADO # 24</t>
  </si>
  <si>
    <t>CHAPA DE AÇO GALVANIZADO # 22</t>
  </si>
  <si>
    <t>CHAPA DE AÇO GALVANIZADO # 20</t>
  </si>
  <si>
    <t>ISOLAMENTO - Manta de lã de vidro #38mm - fabricante Rockfibras</t>
  </si>
  <si>
    <t>DUTO FLEXÍVEL  Ø 4" - Rocktec</t>
  </si>
  <si>
    <t>PORTA DE INSPEÇÃO 250X120 - POWER MATIC</t>
  </si>
  <si>
    <t>PÇ</t>
  </si>
  <si>
    <t>PORTA DE INSPEÇÃO 450x250 - POWER MATIC</t>
  </si>
  <si>
    <t>TUBO ARMAFLEX, CLASSE R, Ø 5"</t>
  </si>
  <si>
    <t>TUBO ARMAFLEX, CLASSE R, Ø 3.1/2"</t>
  </si>
  <si>
    <t>TUBO ARMAFLEX, CLASSE R, Ø 3"</t>
  </si>
  <si>
    <t>TUBO ARMAFLEX, CLASSE R, Ø 2.1/2"</t>
  </si>
  <si>
    <t>TUBO ARMAFLEX, CLASSE R, Ø 2"</t>
  </si>
  <si>
    <t>TUBO ARMAFLEX, CLASSE R, Ø 1.1/2"</t>
  </si>
  <si>
    <t>TUBO ARMAFLEX, CLASSE R, Ø 1.1/4"</t>
  </si>
  <si>
    <t>TUBO ARMAFLEX, CLASSE R, Ø 1"</t>
  </si>
  <si>
    <t>TUBO ARMAFLEX, CLASSE R, Ø 3/4"</t>
  </si>
  <si>
    <t>TUBULAÇÃO EM AÇO CARBONO PRETO SCH40 C/C, BISELADO PARA SOLDA  NBR 5590 Ø 5"</t>
  </si>
  <si>
    <t>TUBULAÇÃO EM AÇO CARBONO PRETO SCH40 C/C, BISELADO PARA SOLDA  NBR 5590 Ø 3.1/2"</t>
  </si>
  <si>
    <t>TUBULAÇÃO EM AÇO CARBONO PRETO SCH40 C/C, BISELADO PARA SOLDA  NBR 5590 Ø 3"</t>
  </si>
  <si>
    <t>TUBULAÇÃO EM AÇO CARBONO PRETO SCH40 C/C, BISELADO PARA SOLDA  NBR 5590 Ø 2.1/2"</t>
  </si>
  <si>
    <t>TUBULAÇÃO EM AÇO CARBONO GALVANIZADO SCH40 C/C, COM ROSCA BSP  NBR 5590 Ø 2"</t>
  </si>
  <si>
    <t>TUBULAÇÃO EM AÇO CARBONO GALVANIZADO SCH40 C/C, COM ROSCA BSP  NBR 5590 Ø 1.1/2"</t>
  </si>
  <si>
    <t>TUBULAÇÃO EM AÇO CARBONO GALVANIZADO SCH40 C/C, COM ROSCA BSP  NBR 5590 Ø 1.1/4"</t>
  </si>
  <si>
    <t>TUBULAÇÃO EM AÇO CARBONO GALVANIZADO SCH40 C/C, COM ROSCA BSP  NBR 5590 Ø 1"</t>
  </si>
  <si>
    <t>TUBULAÇÃO EM AÇO CARBONO GALVANIZADO SCH40 C/C, COM ROSCA BSP  NBR 5590 Ø 3/4"</t>
  </si>
  <si>
    <t>CONEXÕES DE AÇO CARBONO COM PONTA BISELADA PARA SOLDA  ASTM A-234 CURVA CURTA  90º x 5"</t>
  </si>
  <si>
    <t>CONEXÕES DE AÇO CARBONO COM PONTA BISELADA PARA SOLDA  ASTM A-234 CURVA CURTA  90º x 3.1/2"</t>
  </si>
  <si>
    <t>CONEXÕES DE AÇO CARBONO COM PONTA BISELADA PARA SOLDA  ASTM A-234 CURVA CURTA  90º x 3"</t>
  </si>
  <si>
    <t>CONEXÕES DE AÇO CARBONO COM PONTA BISELADA PARA SOLDA  ASTM A-234 CURVA CURTA 90° x 2.1/2"</t>
  </si>
  <si>
    <t>REDUÇÃO CONCÊNTRICA 3.1/2" x 3"</t>
  </si>
  <si>
    <t>TAMPÃO (CAP)  5"</t>
  </si>
  <si>
    <t>TAMPÃO (CAP)  3"</t>
  </si>
  <si>
    <t>PURGADORES DE AR</t>
  </si>
  <si>
    <t>FLANGE SOBREPOSTO 150LB  5"</t>
  </si>
  <si>
    <t>FLANGE SOBREPOSTO 150LB  3.1/2"</t>
  </si>
  <si>
    <t>FLANGE SOBREPOSTO 150LB  3"</t>
  </si>
  <si>
    <t>FLANGE SOBREPOSTO 150LB  2"</t>
  </si>
  <si>
    <t>FLANGE COM PESCOÇO 150LB  5"</t>
  </si>
  <si>
    <t>FLANGE CEGO 150LB  5"</t>
  </si>
  <si>
    <t>CONEXÕES EM AÇO MALEÁVEL 150LB, GALVANIZADA, COM ROSCA BSTP CURVA CURTA 90º x 2"</t>
  </si>
  <si>
    <t>CONEXÕES EM AÇO MALEÁVEL 150LB, GALVANIZADA, COM ROSCA BSTP CURVA CURTA 90º x 1.1/2"</t>
  </si>
  <si>
    <t>CONEXÕES EM AÇO MALEÁVEL 150LB, GALVANIZADA, COM ROSCA BSTP CURVA CURTA 90º x 1.1/4"</t>
  </si>
  <si>
    <t>CONEXÕES EM AÇO MALEÁVEL 150LB, GALVANIZADA, COM ROSCA BSTP CURVA CURTA 90º x 1"</t>
  </si>
  <si>
    <t>CONEXÕES EM AÇO MALEÁVEL 150LB, GALVANIZADA, COM ROSCA BSTP CURVA CURTA 90º x 3/4"</t>
  </si>
  <si>
    <t>CONEXÕES EM AÇO MALEÁVEL 150LB, GALVANIZADA, COM ROSCA BSTP NIPLE  2"</t>
  </si>
  <si>
    <t>CONEXÕES EM AÇO MALEÁVEL 150LB, GALVANIZADA, COM ROSCA BSTP NIPLE  1.1/2"</t>
  </si>
  <si>
    <t>CONEXÕES EM AÇO MALEÁVEL 150LB, GALVANIZADA, COM ROSCA BSTP NIPLE  1.1/4"</t>
  </si>
  <si>
    <t>CONEXÕES EM AÇO MALEÁVEL 150LB, GALVANIZADA, COM ROSCA BSTP NIPLE  1"</t>
  </si>
  <si>
    <t>CONEXÕES EM AÇO MALEÁVEL 150LB, GALVANIZADA, COM ROSCA BSTP NIPLE  3/4"</t>
  </si>
  <si>
    <t>CONEXÕES EM AÇO MALEÁVEL 150LB, GALVANIZADA, COM ROSCA BSTP UNIÃO  2" (assento cônico)</t>
  </si>
  <si>
    <t>CONEXÕES EM AÇO MALEÁVEL 150LB, GALVANIZADA, COM ROSCA BSTP UNIÃO  1.1/2" (assento cônico)</t>
  </si>
  <si>
    <t>CONEXÕES EM AÇO MALEÁVEL 150LB, GALVANIZADA, COM ROSCA BSTP UNIÃO  1.1/4" (assento cônico)</t>
  </si>
  <si>
    <t>CONEXÕES EM AÇO MALEÁVEL 150LB, GALVANIZADA, COM ROSCA BSTP UNIÃO  1" (assento cônico)</t>
  </si>
  <si>
    <t>CONEXÕES EM AÇO MALEÁVEL 150LB, GALVANIZADA, COM ROSCA BSTP UNIÃO  3/4" (assento cônico)</t>
  </si>
  <si>
    <t>CONEXÕES EM AÇO MALEÁVEL 150LB, GALVANIZADA, COM ROSCA BSTP TÊ  2"</t>
  </si>
  <si>
    <t>CONEXÕES EM AÇO MALEÁVEL 150LB, GALVANIZADA, COM ROSCA BSTP TÊ  1.1/2"</t>
  </si>
  <si>
    <t>CONEXÕES EM AÇO MALEÁVEL 150LB, GALVANIZADA, COM ROSCA BSTP TÊ  1.1/4"</t>
  </si>
  <si>
    <t>CONEXÕES EM AÇO MALEÁVEL 150LB, GALVANIZADA, COM ROSCA BSTP TÊ  1"</t>
  </si>
  <si>
    <t>CONEXÕES EM AÇO MALEÁVEL 150LB, GALVANIZADA, COM ROSCA BSTP TÊ  3/4"</t>
  </si>
  <si>
    <t>CONEXÕES EM AÇO MALEÁVEL 150LB, GALVANIZADA, COM ROSCA BSTP TÊ DE REDUÇÃO  2" x 1.1/2"</t>
  </si>
  <si>
    <t>CONEXÕES EM AÇO MALEÁVEL 150LB, GALVANIZADA, COM ROSCA BSTP TÊ DE REDUÇÃO  2" x 1.1/4"</t>
  </si>
  <si>
    <t>CONEXÕES EM AÇO MALEÁVEL 150LB, GALVANIZADA, COM ROSCA BSTP TÊ DE REDUÇÃO  2" x 1"</t>
  </si>
  <si>
    <t>CONEXÕES EM AÇO MALEÁVEL 150LB, GALVANIZADA, COM ROSCA BSTP TÊ DE REDUÇÃO  1" x 3/4"</t>
  </si>
  <si>
    <t xml:space="preserve">CONEXÕES EM AÇO MALEÁVEL 150LB, GALVANIZADA, COM ROSCA BSTP BUCHA DE REDUÇÃO 3" x 2.1/2" </t>
  </si>
  <si>
    <t xml:space="preserve">CONEXÕES EM AÇO MALEÁVEL 150LB, GALVANIZADA, COM ROSCA BSTP BUCHA DE REDUÇÃO 2.1/2" x 2" </t>
  </si>
  <si>
    <t>CONEXÕES EM AÇO MALEÁVEL 150LB, GALVANIZADA, COM ROSCA BSTP BUCHA DE REDUÇÃO  2.1/2" x 1.1/4"</t>
  </si>
  <si>
    <t>CONEXÕES EM AÇO MALEÁVEL 150LB, GALVANIZADA, COM ROSCA BSTP BUCHA DE REDUÇÃO  2" x 1.1/2"</t>
  </si>
  <si>
    <t>CONEXÕES EM AÇO MALEÁVEL 150LB, GALVANIZADA, COM ROSCA BSTP BUCHA DE REDUÇÃO  2" x 1.1/4"</t>
  </si>
  <si>
    <t>CONEXÕES EM AÇO MALEÁVEL 150LB, GALVANIZADA, COM ROSCA BSTP BUCHA DE REDUÇÃO  2" x 1"</t>
  </si>
  <si>
    <t>CONEXÕES EM AÇO MALEÁVEL 150LB, GALVANIZADA, COM ROSCA BSTP BUCHA DE REDUÇÃO  1" x 3/4"</t>
  </si>
  <si>
    <t>VÁLVULA DE BLOQUEIO, tipo Gaveta em latão forjado, com volante - Rosca BSP Ø 2"</t>
  </si>
  <si>
    <t>VÁLVULA DE BLOQUEIO, tipo Gaveta em latão forjado, com volante - Rosca BSP Ø 3/4"</t>
  </si>
  <si>
    <t>VÁLVULA DE BLOQUEIO, tipo Gaveta em ferro fundido - Haste Ascendente, com volante - Flange ANSI B-16.5  Ø 5"</t>
  </si>
  <si>
    <t>VÁLVULA DE BLOQUEIO, tipo Gaveta em ferro fundido - Haste Ascendente, com volante - Flange ANSI B-16.5  Ø 3.1/2"</t>
  </si>
  <si>
    <t>VÁLVULA DE BLOQUEIO, tipo Gaveta em ferro fundido - Haste Ascendente, com volante - Flange ANSI B-16.5  Ø 3"</t>
  </si>
  <si>
    <t>VÁLVULA DE 2 VIAS MOTORIZADA TIPO TBV-C - Rosca BSP Ø 2"</t>
  </si>
  <si>
    <t>VÁLVULA DE 2 VIAS MOTORIZADA TIPO TBV-C - Rosca BSP Ø 1.1/2"</t>
  </si>
  <si>
    <t>VÁLVULA DE 2 VIAS MOTORIZADA TIPO TBV-C - Rosca BSP Ø 3/4"</t>
  </si>
  <si>
    <t>VÁLVULA BORBOLETA, tipo Wafer, em ferro fundido - para Flange  Ø 5"</t>
  </si>
  <si>
    <t>VÁLVULA DE 2 VIAS MOTORIZADA TIPO TBV-C - Rosca BSP Ø 1"</t>
  </si>
  <si>
    <t>pç</t>
  </si>
  <si>
    <t>VÁLVULA BORBOLETA, tipo Wafer, em ferro fundido - p/ Flange  Ø 3.1/2"</t>
  </si>
  <si>
    <t>VÁLVULA DE 2 VIAS MOTORIZADA TIPO TBV-C - Rosca BSP Ø 1.1/4"</t>
  </si>
  <si>
    <t>VÁLVULA DE ESFERA Tripartida em Bronze, com miolo em Aço Inox e Sede em Teflon, Rosca BSP Ø 2"</t>
  </si>
  <si>
    <t>VÁLVULA DE ESFERA Tripartida em Bronze, com miolo em Aço Inox e Sede em Teflon, Rosca BSP Ø 1.1/2"</t>
  </si>
  <si>
    <t>VÁLVULA DE ESFERA Tripartida em Bronze, com miolo em Aço Inox e Sede em Teflon, Rosca BSP Ø 1.1/4"</t>
  </si>
  <si>
    <t>VÁLVULA DE ESFERA Tripartida em Bronze, com miolo em Aço Inox e Sede em Teflon, Rosca BSP Ø 1"</t>
  </si>
  <si>
    <t>VÁLVULA DE ESFERA Tripartida em Bronze, com miolo em Aço Inox e Sede em Teflon, Rosca BSP Ø 3/4"</t>
  </si>
  <si>
    <t>VÁLVULA DE BALANCEAMENTO modelo STAF Ø 5" ANSI B-16.5</t>
  </si>
  <si>
    <t>VÁLVULA DE BALANCEAMENTO modelo STAD Ø 2" BSP</t>
  </si>
  <si>
    <t>VÁLVULA DE BALANCEAMENTO modelo STAD Ø 1.1/2" BSP</t>
  </si>
  <si>
    <t>VÁLVULA DE BALANCEAMENTO modelo STAD Ø 1.1/4" BSP</t>
  </si>
  <si>
    <t>VÁLVULA DE BALANCEAMENTO modelo STAD Ø 1" BSP</t>
  </si>
  <si>
    <t>VÁLVULA DE BALANCEAMENTO modelo STAD Ø 3/4" BSP</t>
  </si>
  <si>
    <t>FILTRO Y em Aço Carbono, com Flanges ANSI B-16.5 Ø 5"</t>
  </si>
  <si>
    <t>FILTRO Y em Bronze, com Rosca BSP Ø 2"</t>
  </si>
  <si>
    <t>FILTRO Y em Bronze, com Rosca BSP Ø 1.1/2"</t>
  </si>
  <si>
    <t>FILTRO Y em Bronze, com Rosca BSP Ø 1.1/4"</t>
  </si>
  <si>
    <t>FILTRO Y em Bronze, com Rosca BSP Ø 1"</t>
  </si>
  <si>
    <t>FILTRO Y em Bronze, com Rosca BSP Ø 3/4"</t>
  </si>
  <si>
    <t>JUNTA DE EXPANSÃO com Fole Metálico e com Tensores, com Flanges ANSI B-16.5 Ø 5"</t>
  </si>
  <si>
    <t>JUNTA DE EXPANSÃO em Borracha, com Flanges ANSI B-16.5 Ø 8"</t>
  </si>
  <si>
    <t>AMORTECEDOR DE VIBRAÇÃO em Borracha, com Flanges ANSI B-16.5 Ø 5"</t>
  </si>
  <si>
    <t>MANÔMETRO tipo Bourbon, em Aço Estampado e Pintado Ø 4", tipo Reto, Rosca BSP Ø 1/2" - Escala de 0 a 7kg/cm²</t>
  </si>
  <si>
    <t>TERMÔMETRO tipo Capela, Caixa em Latão, Rosca BSP Ø 1/2" e Capilar de Vidro - Escala de -10º a 60ºC</t>
  </si>
  <si>
    <t>TUBO SIFÃO TIPO TROMBETA para Manômetro, em Latão, Rosca BSP Ø 1/2"</t>
  </si>
  <si>
    <t>VÁLVULA DE FLUXO com Palhetas, para Tubulação Ø 5", entrada inferior Rosca BSP Ø 1/2"</t>
  </si>
  <si>
    <t>CAMBOTA DE MADEIRA DE LEI  Ø 5"</t>
  </si>
  <si>
    <t>CAMBOTA DE MADEIRA DE LEI Ø 3.1/2"</t>
  </si>
  <si>
    <t>CAMBOTA DE MADEIRA DE LEI  Ø 3"</t>
  </si>
  <si>
    <t>CAMBOTA DE MADEIRA DE LEI  Ø 2,5"</t>
  </si>
  <si>
    <t>CAMBOTA DE MADEIRA DE LEI  Ø 2"</t>
  </si>
  <si>
    <t>CAMBOTA DE MADEIRA DE LEI Ø 1"</t>
  </si>
  <si>
    <t>SUPORTE PARA APOIO DE CURVA 90º x 5"</t>
  </si>
  <si>
    <t>CAVALETE TUBULAR PARA APOIO DE TUBULAÇÃO Ø 5"</t>
  </si>
  <si>
    <t>CAVALETE TUBULAR PARA APOIO DE TUBULAÇÃO Ø 3,5"</t>
  </si>
  <si>
    <t>CAVALETE TUBULAR PARA APOIO DE TUBULAÇÃO Ø 3"</t>
  </si>
  <si>
    <t>CAVALETE TUBULAR PARA APOIO DE TUBULAÇÃO Ø 2.1/2"</t>
  </si>
  <si>
    <t>SUPORTAÇÃO PARA TUBULAÇÕES HORIZONTAIS 2 x Ø 5"</t>
  </si>
  <si>
    <t>SUPORTAÇÃO PARA TUBULAÇÕES HORIZONTAIS 2 x Ø 3.1/2"</t>
  </si>
  <si>
    <t>SUPORTAÇÃO PARA TUBULAÇÃO HORIZONTAL Ø 3"</t>
  </si>
  <si>
    <t>cj</t>
  </si>
  <si>
    <t>SUPORTAÇÃO PARA TUBULAÇÃO HORIZONTAL Ø 2.1/2"</t>
  </si>
  <si>
    <t>SUPORTAÇÃO PARA TUBULAÇÃO HORIZONTAL Ø 2"</t>
  </si>
  <si>
    <t>SUPORTAÇÃO PARA TUBULAÇÃO HORIZONTAL Ø 1.1/2"</t>
  </si>
  <si>
    <t>SUPORTAÇÃO PARA TUBULAÇÃO HORIZONTAL Ø 1.1/4"</t>
  </si>
  <si>
    <t>SUPORTAÇÃO PARA TUBULAÇÃO HORIZONTAL Ø 3/4"</t>
  </si>
  <si>
    <t>SUPORTAÇÃO PARA TUBULAÇÃO HORIZONTAL Ø 1"</t>
  </si>
  <si>
    <t>CONJUNTO DE SUPORTAÇÃO PARA DUTOS, composto por Perfilado, Tirante, Chumbadores, Porcas e Arruelas</t>
  </si>
  <si>
    <t>CLIMATIZAÇÃO</t>
  </si>
  <si>
    <t>Quadro de força para Fan Coil do tipo 01, em chapa de aço 2mm, com pintura eletrostática a pó na cor RAL 7032; dimensões 1000x800x250 AxLxP. O quadro elétrico deve ser totalmente industrializado, completo com todos os componentes como disjuntores, barramentos, multimedidores,contatores, inversores, cabos e afins,  conforme diagrama unifilar e detalhe dos quadros. O fornecimento do quadro deve ser composto com laudo de teste de funcionamento, laudo de teste de isolamento, laudo de teste de conformidade com o projeto, manuais dos equipamentos internos e termo de garantia.  O quadro deve ser confeccionado seguindo todas as normas vigentes como NBR 5410, NBR IEC-60439-1. Referência no projeto: QF-3PAV-FC-01/02/03</t>
  </si>
  <si>
    <t>Quadro de força para Fan Coil do tipo 02, em chapa de aço 2mm, com pintura eletrostática a pó na cor RAL 7032; dimensões 1000x800x250 AxLxP. O quadro elétrico deve ser totalmente industrializado, completo com todos os componentes como disjuntores, barramentos, multimedidores,contatores, inversores, cabos e afins,  conforme diagrama unifilar e detalhe dos quadros. O fornecimento do quadro deve ser composto com laudo de teste de funcionamento, laudo de teste de isolamento, laudo de teste de conformidade com o projeto, manuais dos equipamentos internos e termo de garantia.  O quadro deve ser confeccionado seguindo todas as normas vigentes como NBR 5410, NBR IEC-60439-1. Referência no projeto: QF-4PAV-FC-01/02/03/04/05/07</t>
  </si>
  <si>
    <t>Quadro de força para Fan Coil do tipo 03, em chapa de aço 2mm, com pintura eletrostática a pó na cor RAL 7032; dimensões 1000x800x250 AxLxP. O quadro elétrico deve ser totalmente industrializado, completo com todos os componentes como disjuntores, barramentos, multimedidores,contatores, inversores, cabos e afins,  conforme diagrama unifilar e detalhe dos quadros. O fornecimento do quadro deve ser composto com laudo de teste de funcionamento, laudo de teste de isolamento, laudo de teste de conformidade com o projeto, manuais dos equipamentos internos e termo de garantia.  O quadro deve ser confeccionado seguindo todas as normas vigentes como NBR 5410, NBR IEC-60439-1. Referência no projeto: QF-4PAV-FC-06/08</t>
  </si>
  <si>
    <t>Quadro de controle completo com Unidade gerenciadora  DDC (Direct Digital Control) de alto desempenho com Certificado como BACnet Building Controller (B-BC) possui protocolo BACnet/IP, BACnet MS/TP e Ethernet. Comunicação ponto-a-ponto para até 100 controladores, montagem em trilho DIN possuindo bloco de interligação independente do módulo de controle. Deve possuir bateria de backup para 30 dias, memória de no mínimo 80 MB e Clock de processador no mínimo 133MHZ. Ref: QA-GERENCIA-01</t>
  </si>
  <si>
    <t>Sensor / transmissor de Umidade para duto,Sinais de saída: 4 - 20 mA, alimentação FonteDo loop (a 2 fios) 7,5 a36V, tempo de resposta do sensor de oito segundos, 2 atualizações da medição por segundo, Faixa de medição 0 a100%.+ Sensor / trasnmissor de temperatura para duto, sinais de saída: 4 - mA ou 0 -10V,alimentação a dois fios 7,5 a 36V, exatidão 0,2%,temperatura de 0 a 60 ◦C.</t>
  </si>
  <si>
    <t>Sensor / transmissor  de pressão diferencial de AR,  Sinais de saída: 4 - 20 mA, ou 0-10V alimentação  Fonte do loop (a 2 fios) 7,5 a 36Vcc, tempo de resposta 0,05 segundos, 2 atualizações da medição por segundo</t>
  </si>
  <si>
    <t xml:space="preserve">Pressostato diferencial ON / OFF faixa de operação de ajustável de 5 a 150mmca, com duas tomadas de pressão independentes </t>
  </si>
  <si>
    <t>Termostato de segurança com sinal de saída digital, rearme automático e faixa de 0 a 90ºC</t>
  </si>
  <si>
    <t>Mais Software de Programação/Configuração para os controladoras, remotas e dispositivos de rede conforme descrição no memorial descritivo</t>
  </si>
  <si>
    <t>Software de Supervisão e Controle completo com utilização de plataforma web com  TAGs Ilimitados</t>
  </si>
  <si>
    <t>Cabo Multivias 2x0,75 mm2 isolação 300 Volts para sinais analógicos</t>
  </si>
  <si>
    <t>Cabo multivias 2x1 mm2 isolação 750 volts para sinal digital</t>
  </si>
  <si>
    <t>Cabo PP 4x10mm2 para motores de 4 , 5 e 7,5CV dos ventiladores</t>
  </si>
  <si>
    <t>Cabo PP 4x6mm2 para motores de 2 e 3 CV dos ventiladores</t>
  </si>
  <si>
    <t>Cabo PP 4x10mm2 para alimentação das resistências de aquecimento (3x4,5KW , 3x3KW e 3x6KW)</t>
  </si>
  <si>
    <t>Cabo PP 4x2,5mm2 para alimentação das resistências de umidificação 4,5K e 3,5KW</t>
  </si>
  <si>
    <t>Cabo PP 4x2,5mm2 para alimentação das resistências de aquecimento (3x1,5KW)</t>
  </si>
  <si>
    <t>Cabo de Controle , blindado em fita de poliéster aluminizado e trança de cobre estanhado, Capa: PVC, polarizado 2x0,75 mm2 isolação 300 volts para redes RS-485</t>
  </si>
  <si>
    <t>Estação Central ( web Server ) - Microcomputador com  Processador  Intel®  Core™  i5-4440  (3.0GHz  até  3.3GHz  com  Turbo  Boost  2.0,  4 Threads, 6Mb Cache)/  SISTEMA OPERACIONAL Windows 8® 64bits Professional Original em Português / MEMÓRIA Memoria de 8GB DDR3, 1600MHz / DISCO RÍGIDO Disco Rígido SATA de 1TB (7200RPM) / PLACA DE VÍDEO NVIDIA® GeForce® GT 635 1GB DDR3 / UNIDADE ÓPTICA Unidade de DVD+/-RW 16X / MONITOR  LCD 21"  / TECLADO  USB Português / MOUSE  Óptico USB / NO-BREAK 1300VA 220Vca com 04 tomadas</t>
  </si>
  <si>
    <t>Programação, Configuração e Startup do Sistema</t>
  </si>
  <si>
    <t>Treinamento Operacional 16 Horas Homem para até 6 participantes com fornecimento  de material didático a ser aprovado pelo cliente (material e treinamento)</t>
  </si>
  <si>
    <t>Automação do sistema de  climatização do 3ª e 4ª pavimento</t>
  </si>
  <si>
    <t>INSTALAÇÃO AR CONDICIONADO (CLIMATIZAÇÃO)</t>
  </si>
  <si>
    <t>SUDECAP</t>
  </si>
  <si>
    <t>INSTALAÇÕES ELÉTRICAS E SPDA</t>
  </si>
  <si>
    <r>
      <t>DATA: 31/07/2016                                                   TAXAS: LS=</t>
    </r>
    <r>
      <rPr>
        <b/>
        <sz val="11"/>
        <color rgb="FFFF0000"/>
        <rFont val="Calibri"/>
        <family val="2"/>
      </rPr>
      <t xml:space="preserve"> 90,80 % </t>
    </r>
    <r>
      <rPr>
        <b/>
        <sz val="11"/>
        <color rgb="FF000000"/>
        <rFont val="Calibri"/>
        <family val="2"/>
      </rPr>
      <t xml:space="preserve">                                              DATA BASE - REGIÃO: SINAPI - Belo Horizonte/MG </t>
    </r>
    <r>
      <rPr>
        <b/>
        <sz val="11"/>
        <color rgb="FFFF0000"/>
        <rFont val="Calibri"/>
        <family val="2"/>
      </rPr>
      <t xml:space="preserve">(MES: Maio/16) </t>
    </r>
  </si>
  <si>
    <t xml:space="preserve">     TAXAS: LS= 90,80 %                                               DATA BASE - REGIÃO: SINAPI - Belo Horizonte/MG (MES: Maio/16) </t>
  </si>
  <si>
    <t>73861/005</t>
  </si>
  <si>
    <t>C4535</t>
  </si>
  <si>
    <t>SEINFRA</t>
  </si>
  <si>
    <t>C0626</t>
  </si>
  <si>
    <t>C4558</t>
  </si>
  <si>
    <t>C3764</t>
  </si>
  <si>
    <t>C4163</t>
  </si>
  <si>
    <t>VB</t>
  </si>
  <si>
    <t>1.1</t>
  </si>
  <si>
    <t>1.2</t>
  </si>
  <si>
    <t>1.3</t>
  </si>
  <si>
    <t>1.4</t>
  </si>
  <si>
    <t>1.4.1</t>
  </si>
  <si>
    <t>1.4.2</t>
  </si>
  <si>
    <t>1.4.3</t>
  </si>
  <si>
    <t>1.4.4</t>
  </si>
  <si>
    <t>1.4.5</t>
  </si>
  <si>
    <t>1.5</t>
  </si>
  <si>
    <t>1.5.1</t>
  </si>
  <si>
    <t>1.6</t>
  </si>
  <si>
    <t>1.6.1</t>
  </si>
  <si>
    <t>1.6.2</t>
  </si>
  <si>
    <t>1.6.4</t>
  </si>
  <si>
    <t>2.1</t>
  </si>
  <si>
    <t>2.2</t>
  </si>
  <si>
    <t>2.3</t>
  </si>
  <si>
    <t>2.4</t>
  </si>
  <si>
    <t>2.5</t>
  </si>
  <si>
    <t>2.6</t>
  </si>
  <si>
    <t>2.7</t>
  </si>
  <si>
    <t>2.8</t>
  </si>
  <si>
    <t>2.9</t>
  </si>
  <si>
    <t>2.10</t>
  </si>
  <si>
    <t>2.11</t>
  </si>
  <si>
    <t>2.12</t>
  </si>
  <si>
    <t>2.13</t>
  </si>
  <si>
    <t>2.14</t>
  </si>
  <si>
    <t>2.15</t>
  </si>
  <si>
    <t>3.1</t>
  </si>
  <si>
    <t>3.1.1</t>
  </si>
  <si>
    <t>3.1.2</t>
  </si>
  <si>
    <t>3.1.3</t>
  </si>
  <si>
    <t>3.1.4</t>
  </si>
  <si>
    <t>3.1.5</t>
  </si>
  <si>
    <t>3.1.6</t>
  </si>
  <si>
    <t>3.1.7</t>
  </si>
  <si>
    <t>3.1.8</t>
  </si>
  <si>
    <t>3.1.9</t>
  </si>
  <si>
    <t>3.1.10</t>
  </si>
  <si>
    <t>3.1.11</t>
  </si>
  <si>
    <t>3.1.12</t>
  </si>
  <si>
    <t>3.1.13</t>
  </si>
  <si>
    <t>3.1.14</t>
  </si>
  <si>
    <t>3.1.15</t>
  </si>
  <si>
    <t>3.2</t>
  </si>
  <si>
    <t>3.2.1</t>
  </si>
  <si>
    <t>3.2.2</t>
  </si>
  <si>
    <t>3.2.3</t>
  </si>
  <si>
    <t>3.2.4</t>
  </si>
  <si>
    <t>3.2.5</t>
  </si>
  <si>
    <t>3.2.6</t>
  </si>
  <si>
    <t>3.2.7</t>
  </si>
  <si>
    <t>3.2.8</t>
  </si>
  <si>
    <t>3.2.9</t>
  </si>
  <si>
    <t>3.2.10</t>
  </si>
  <si>
    <t>3.2.11</t>
  </si>
  <si>
    <t>3.2.12</t>
  </si>
  <si>
    <t>3.2.14</t>
  </si>
  <si>
    <t>4.1</t>
  </si>
  <si>
    <t>4.1.1</t>
  </si>
  <si>
    <t>4.1.2</t>
  </si>
  <si>
    <t>4.1.3</t>
  </si>
  <si>
    <t>4.1.4</t>
  </si>
  <si>
    <t>4.2</t>
  </si>
  <si>
    <t>4.2.1</t>
  </si>
  <si>
    <t>4.2.2</t>
  </si>
  <si>
    <t>5.1</t>
  </si>
  <si>
    <t>5.1.1</t>
  </si>
  <si>
    <t>5.1.2</t>
  </si>
  <si>
    <t>5.1.3</t>
  </si>
  <si>
    <t>5.2</t>
  </si>
  <si>
    <t>5.2.1</t>
  </si>
  <si>
    <t>6.1</t>
  </si>
  <si>
    <t>6.2</t>
  </si>
  <si>
    <t>6.3</t>
  </si>
  <si>
    <t>6.4</t>
  </si>
  <si>
    <t>7.1</t>
  </si>
  <si>
    <t>7.2</t>
  </si>
  <si>
    <t>7.3</t>
  </si>
  <si>
    <t>7.4</t>
  </si>
  <si>
    <t>7.5</t>
  </si>
  <si>
    <t>7.6</t>
  </si>
  <si>
    <t>8.1</t>
  </si>
  <si>
    <t>8.2</t>
  </si>
  <si>
    <t>9.1</t>
  </si>
  <si>
    <t>9.2</t>
  </si>
  <si>
    <t>9.3</t>
  </si>
  <si>
    <t>9.4</t>
  </si>
  <si>
    <t>9.5</t>
  </si>
  <si>
    <t>9.6</t>
  </si>
  <si>
    <t>9.7</t>
  </si>
  <si>
    <t>9.8</t>
  </si>
  <si>
    <t>10.1</t>
  </si>
  <si>
    <t>10.2</t>
  </si>
  <si>
    <t>10.1.1</t>
  </si>
  <si>
    <t>10.2.1</t>
  </si>
  <si>
    <t>10.2.1.1</t>
  </si>
  <si>
    <t>10.2.1.2</t>
  </si>
  <si>
    <t>10.2.1.3</t>
  </si>
  <si>
    <t>10.2.1.4</t>
  </si>
  <si>
    <t>10.2.2</t>
  </si>
  <si>
    <t>10.2.2.1</t>
  </si>
  <si>
    <t>10.2.2.2</t>
  </si>
  <si>
    <t>10.2.2.3</t>
  </si>
  <si>
    <t>10.2.2.4</t>
  </si>
  <si>
    <t>10.2.2.5</t>
  </si>
  <si>
    <t>10.2.2.6</t>
  </si>
  <si>
    <t>10.2.3</t>
  </si>
  <si>
    <t>10.2.3.1</t>
  </si>
  <si>
    <t>10.3</t>
  </si>
  <si>
    <t>10.3.1</t>
  </si>
  <si>
    <t>10.3.2</t>
  </si>
  <si>
    <t>10.3.3</t>
  </si>
  <si>
    <t>11.1</t>
  </si>
  <si>
    <t>11.2</t>
  </si>
  <si>
    <t>11.3</t>
  </si>
  <si>
    <t>11.4</t>
  </si>
  <si>
    <t>11.5</t>
  </si>
  <si>
    <t>11.6</t>
  </si>
  <si>
    <t>12.1</t>
  </si>
  <si>
    <t>12.2</t>
  </si>
  <si>
    <t>12.3</t>
  </si>
  <si>
    <t>12.4</t>
  </si>
  <si>
    <t>12.5</t>
  </si>
  <si>
    <t>12.6</t>
  </si>
  <si>
    <t>12.7</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</si>
  <si>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</si>
  <si>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</si>
  <si>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</si>
  <si>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</si>
  <si>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</si>
  <si>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</si>
  <si>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</si>
  <si>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</si>
  <si>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</si>
  <si>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</si>
  <si>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</si>
  <si>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</si>
  <si>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</si>
  <si>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</si>
  <si>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</si>
  <si>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</si>
  <si>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</si>
  <si>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</si>
  <si>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</si>
  <si>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</si>
  <si>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</si>
  <si>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</si>
  <si>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</si>
  <si>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</si>
  <si>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</si>
  <si>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</si>
  <si>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</si>
  <si>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</si>
  <si>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21.1</t>
  </si>
  <si>
    <t>22.1</t>
  </si>
  <si>
    <t>22.2</t>
  </si>
  <si>
    <t>22.5</t>
  </si>
  <si>
    <t>22.6</t>
  </si>
  <si>
    <t>22.7</t>
  </si>
  <si>
    <t>22.8</t>
  </si>
  <si>
    <t>22.9</t>
  </si>
  <si>
    <t>FONTE</t>
  </si>
  <si>
    <t>ÁREA TOTAL (M2):</t>
  </si>
  <si>
    <t>Quadro elétrico do tipo armário em chapa de aço 2,65mm, com pintura eletrostática a pó na cor RAL 7032; base soleira em perfil U ennjecido, em chapa de aço 2mm para proteção contra umidade; dimensões 2300x1280x400 AxLxP. O quadro elétrico deve ser totalmente industrializado, completo com todos os componentes como disjuntores, barramentos, multimedidores, cabos e afins,  conforme diagrama unifilar e detalhe dos quadros. O fornecimento do quadro deve ser composto com laudo de teste de funcionamento, laudo de teste de isolamento, laudo de teste de conformidade com o projeto, manuais dos equipamentos internos e termo de garantia.  O quadro deve ser confeccionado seguindo todas as normas vigentes como NBR 5410, NBR IEC-60439-1. Referência no projeto: QD-3PAV-E-01</t>
  </si>
  <si>
    <t>Quadro elétrico do tipo armário em chapa de aço 2,65mm, com pintura eletrostática a pó na cor RAL 7032; base soleira em perfil U ennjecido, em chapa de aço 2mm para proteção contra umidade; dimensões 2300x2560x400 AxLxP. O quadro elétrico deve ser totalmente industrializado, completo com todos os componentes como disjuntores, barramentos, multimedidores, cabos e afins,  conforme diagrama unifilar e detalhe dos quadros. O fornecimento do quadro deve ser composto com laudo de teste de funcionamento, laudo de teste de isolamento, laudo de teste de conformidade com o projeto, manuais dos equipamentos internos e termo de garantia.  O quadro deve ser confeccionado seguindo todas as normas vigentes como NBR 5410, NBR IEC-60439-1. Referência no projeto: QD-3PAV-N-01</t>
  </si>
  <si>
    <t>Quadro elétrico do tipo armário em chapa de aço 2,65mm, com pintura eletrostática a pó na cor RAL 7032; base soleira em perfil U ennjecido, em chapa de aço 2mm para proteção contra umidade; dimensões 2300x880x400 AxLxP. O quadro elétrico deve ser totalmente industrializado, completo com todos os componentes como disjuntores, barramentos, multimedidores, cabos e afins,  conforme diagrama unifilar e detalhe dos quadros. O fornecimento do quadro deve ser composto com laudo de teste de funcionamento, laudo de teste de isolamento, laudo de teste de conformidade com o projeto, manuais dos equipamentos internos e termo de garantia.  O quadro deve ser confeccionado seguindo todas as normas vigentes como NBR 5410, NBR IEC-60439-1. Referência no projeto: QD-3PAV-CH-N-01</t>
  </si>
  <si>
    <t>Quadro elétrico do tipo armário em chapa de aço 2,65mm, com pintura eletrostática a pó na cor RAL 7032; base soleira em perfil U ennjecido, em chapa de aço 2mm para proteção contra umidade; dimensões 1300x880x400 AxLxP. O quadro elétrico deve ser totalmente industrializado, completo com todos os componentes como disjuntores, barramentos, multimedidores, cabos e afins,  conforme diagrama unifilar e detalhe dos quadros. O fornecimento do quadro deve ser composto com laudo de teste de funcionamento, laudo de teste de isolamento, laudo de teste de conformidade com o projeto, manuais dos equipamentos internos e termo de garantia.  O quadro deve ser confeccionado seguindo todas as normas vigentes como NBR 5410, NBR IEC-60439-1. Referência no projeto: QD-3PAV-AC-01</t>
  </si>
  <si>
    <t>SISTEMA DE CLIMATIZAÇÃO</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</si>
  <si>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</si>
  <si>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</si>
  <si>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</si>
  <si>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</si>
  <si>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</si>
  <si>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</si>
  <si>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</si>
  <si>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</si>
  <si>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</si>
  <si>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</si>
  <si>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</si>
  <si>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</si>
  <si>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</si>
  <si>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</si>
  <si>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</si>
  <si>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</si>
  <si>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</si>
  <si>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</si>
  <si>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</si>
  <si>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</si>
  <si>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</si>
  <si>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</si>
  <si>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</si>
  <si>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</si>
  <si>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</si>
  <si>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</si>
  <si>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22.39</t>
  </si>
  <si>
    <t>QUANT</t>
  </si>
  <si>
    <t>SISTEMA DE OXIGÊNIO MEDICINAL - TUBOS E CONEXÕES DE COBRE SOLDÁVEIS  NBR 13206 e 11720</t>
  </si>
  <si>
    <t>TUBO  Ø 54mm - Classe I</t>
  </si>
  <si>
    <t>TUBO  Ø 42mm - Classe I</t>
  </si>
  <si>
    <t>TUBO  Ø 35mm - Classe A</t>
  </si>
  <si>
    <t>TUBO  Ø 28mm - Classe A</t>
  </si>
  <si>
    <t>TUBO  Ø 22mm - Classe A</t>
  </si>
  <si>
    <t>TUBO  Ø 15mm - Classe A</t>
  </si>
  <si>
    <t>COTOVELO  90º x 54mm</t>
  </si>
  <si>
    <t>peça</t>
  </si>
  <si>
    <t>COTOVELO  90º x 42mm</t>
  </si>
  <si>
    <t>COTOVELO  90º x 35mm</t>
  </si>
  <si>
    <t>COTOVELO  90º x 28mm</t>
  </si>
  <si>
    <t>COTOVELO  90º x 22mm</t>
  </si>
  <si>
    <t>COTOVELO  90º x 15mm</t>
  </si>
  <si>
    <t>COTOVELO  90º x 35mm (soldável) x 1.1/2" (rosca BSP fêmea)</t>
  </si>
  <si>
    <t>COTOVELO  90º x 28mm (soldável) x 1" (rosca BSP fêmea)</t>
  </si>
  <si>
    <t>COTOVELO  90º x 22mm (soldável) x 3/4" (rosca BSP fêmea)</t>
  </si>
  <si>
    <t>TÊ   54mm</t>
  </si>
  <si>
    <t>TÊ   42mm</t>
  </si>
  <si>
    <t>TÊ   35mm</t>
  </si>
  <si>
    <t>TÊ   28mm</t>
  </si>
  <si>
    <t>TÊ   22mm</t>
  </si>
  <si>
    <t>TÊ   15mm</t>
  </si>
  <si>
    <t>BUCHA DE REDUÇÃO  42mm x 35mm</t>
  </si>
  <si>
    <t>BUCHA DE REDUÇÃO  35mm x 28mm</t>
  </si>
  <si>
    <t>BUCHA DE REDUÇÃO  35mm x 22mm</t>
  </si>
  <si>
    <t>BUCHA DE REDUÇÃO  35mm x 15mm</t>
  </si>
  <si>
    <t>BUCHA DE REDUÇÃO  28mm x 22mm</t>
  </si>
  <si>
    <t>BUCHA DE REDUÇÃO  28mm x 15mm</t>
  </si>
  <si>
    <t>BUCHA DE REDUÇÃO  22mm x 15mm</t>
  </si>
  <si>
    <t>CONECTOR MACHO  54mm x  2"</t>
  </si>
  <si>
    <t>CONECTOR MACHO  35mm x  1.1/4"</t>
  </si>
  <si>
    <t>CONECTOR MACHO  28mm x  1"</t>
  </si>
  <si>
    <t>CONECTOR MACHO  22mm x  3/4"</t>
  </si>
  <si>
    <t>SISTEMA DE AR COMPRIMIDO MEDICINAL - TUBOS E CONEXÕES DE COBRE SOLDÁVEIS  NBR 13206 e 11720</t>
  </si>
  <si>
    <t>COTOVELO  90º x 42mm (soldável) x 1.1/2" (rosca BSP fêmea)</t>
  </si>
  <si>
    <t>COTOVELO  90º x 15mm (soldável) x 1/2" (rosca BSP fêmea)</t>
  </si>
  <si>
    <t>2.16</t>
  </si>
  <si>
    <t>UNIÃO  35mm</t>
  </si>
  <si>
    <t>SISTEMA DE VÁCUO MEDICINAL - TUBOS E CONEXÕES DE COBRE SOLDÁVEIS  NBR 13206 e 11720</t>
  </si>
  <si>
    <t>SISTEMA DE ÓXIDO NITROSO - TUBOS E CONEXÕES DE COBRE SOLDÁVEIS  NBR 13206 e 11720</t>
  </si>
  <si>
    <t>CONECTOR MACHO  15mm x  1/2"</t>
  </si>
  <si>
    <t>SISTEMA DE DIÓXIDO DE CARBONO - TUBOS E CONEXÕES DE COBRE SOLDÁVEIS  NBR 13206 e 11720</t>
  </si>
  <si>
    <t>SISTEMA DE NITROGÊNIO - TUBOS E CONEXÕES DE COBRE SOLDÁVEIS  NBR 13206 e 11720</t>
  </si>
  <si>
    <t>POSTOS DE GASES, VÁLVULAS, CAIXAS E ACESSÓRIOS</t>
  </si>
  <si>
    <t>POSTO DE PAREDE PARA OXIGÊNIO MEDICINAL</t>
  </si>
  <si>
    <t>POSTO DE PAREDE PARA AR COMPRIMIDO MEDICINAL</t>
  </si>
  <si>
    <t>POSTO DE PAREDE PARA VÁCUO CLÍNICO</t>
  </si>
  <si>
    <t>POSTO DE PAREDE PARA ÓXIDO NITROSO</t>
  </si>
  <si>
    <t>POSTO DE PAREDE PARA DIÓXIDO DE CARBONO</t>
  </si>
  <si>
    <t>POSTO DE PAREDE PARA NITROGÊNIO</t>
  </si>
  <si>
    <t>7.7</t>
  </si>
  <si>
    <t>PAINEL DE ALARME PARA OXIGÊNIO MEDICINAL</t>
  </si>
  <si>
    <t>7.8</t>
  </si>
  <si>
    <t>PAINEL DE ALARME PARA AR COMPRIMIDO MEDICINAL</t>
  </si>
  <si>
    <t>PAINEL DE ALARME PARA VÁCUO CLÍNICO</t>
  </si>
  <si>
    <t>PAINEL DE ALARME PARA ÓXIDO NITROSO</t>
  </si>
  <si>
    <t>PAINEL DE ALARME PARA DIÓXIDO DE CARBONO</t>
  </si>
  <si>
    <t>PAINEL DE ALARME PARA NITROGÊNIO</t>
  </si>
  <si>
    <t xml:space="preserve">VÁLVULA DE ESFERA Monobloco, em latão forjado, com esfera inox e vedações em teflon - classe 150lb - Rosca BSP  Ø 2"  </t>
  </si>
  <si>
    <t xml:space="preserve">VÁLVULA DE ESFERA Monobloco, em latão forjado, com esfera inox e vedações em teflon - classe 150lb - Rosca BSP  Ø 1.1/2"  </t>
  </si>
  <si>
    <t xml:space="preserve">VÁLVULA DE ESFERA Monobloco, em latão forjado, com esfera inox e vedações em teflon - classe 150lb - Rosca BSP  Ø 1.1/4"  </t>
  </si>
  <si>
    <t xml:space="preserve">VÁLVULA DE ESFERA Monobloco, em latão forjado, com esfera inox e vedações em teflon - classe 150lb - Rosca BSP  Ø 1"  </t>
  </si>
  <si>
    <t xml:space="preserve">VÁLVULA DE ESFERA Monobloco, em latão forjado, com esfera inox e vedações em teflon - classe 150lb - Rosca BSP  Ø 3/4"  </t>
  </si>
  <si>
    <t>CAIXA PARA VÁLVULAS - TIPO A (medindo 30x30x20cm) com Porta e Acessórios conforme Especificação do Projeto</t>
  </si>
  <si>
    <t>CAIXA PARA VÁLVULAS - TIPO D (medindo 60x80x20cm) com Porta e Acessórios conforme Especificação do Projeto</t>
  </si>
  <si>
    <t>TUBO FLEXÍVEL tipo Kanalex  Ø 75mm</t>
  </si>
  <si>
    <t>TUBO FLEXÍVEL tipo Kanalex  Ø 40mm</t>
  </si>
  <si>
    <t>Painel de Cabeceira 1000x205x52mm - 2OX + 2AC + 1VC + 1N2O + 1CO2 + 1N2 - Painel Linear tipo R3</t>
  </si>
  <si>
    <t>conj</t>
  </si>
  <si>
    <t>Painel de Cabeceira 600x205x52mm - 1OX + 1AC + 1VC  - Painel Simples tipo R4 (para a sala de RPA)</t>
  </si>
  <si>
    <t>CENTRAIS DE GASES E EQUIPAMENTOS</t>
  </si>
  <si>
    <t>CENTRAL DE CILINDROS PARA OXIGÊNIO MEDICINAL, Semi-Automática, composta por 20 cilindros (10+10), mangotes, 2 Válvulas Reguladoras e Alarmes, conforme Especificação do Projeto - Fornecida Montada em Conjunto Completo</t>
  </si>
  <si>
    <t>CENTRAL DE CILINDROS PARA AR COMPRIMIDO MEDICINAL, Semi-Automática, composta por 20 cilindros (10+10), mangotes, 2 Válvulas Reguladoras e Alarmes, conforme Especificação do Projeto - Fornecida Montada em Conjunto Completo</t>
  </si>
  <si>
    <t>CENTRAL DE CILINDROS PARA ÓXIDO NITROSO, Semi-Automática, composta por 8 cilindros (4+4), mangotes e 2 Válvulas Reguladoras, conforme Especificação do Projeto - Fornecida Montada em Conjunto Completo</t>
  </si>
  <si>
    <t>CENTRAL DE CILINDROS PARA DIÓXIDO DE CARBONO, Semi-Automática, composta por 4 cilindros (2+2), mangotes e 2 Válvulas Reguladoras, conforme Especificação do Projeto - Fornecida Montada em Conjunto Completo</t>
  </si>
  <si>
    <t>CENTRAL DE CILINDROS PARA NITROGÊNIO, Semi-Automática, composta por 4 cilindros (2+2), mangotes e 2 Válvulas Reguladoras, conforme Especificação do Projeto - Fornecida Montada em Conjunto Completo</t>
  </si>
  <si>
    <t>CAVALETE ESTABILIZADOR DE PRESSÃO com válvulas reguladoras, seccionadoras, de alívio e de bloqueio, pressostatos e by-pass, conforme Especificação do Projeto - Fornecido Montado e Testado em Conjunto Completo</t>
  </si>
  <si>
    <t>MEDIDOR E INTEGRADOR DE VAZÃO para as redes de Oxigênio, conforme Especificação do Projeto - Fornecido Montado e Testado em Conjunto Completo</t>
  </si>
  <si>
    <t>MEDIDOR DE PONTO DE ORVALHO para central de Ar Comprimido Medicinal, conforme Especificação do Projeto - Fornecido Montado e Testado em Conjunto Completo</t>
  </si>
  <si>
    <t>TRANSMISSOR DE PRESSÃO - PRESSOSTATO para central de Ar Comprimido Medicinal, conforme Especificação do Projeto - Fornecido Montado e Testado em Conjunto Completo</t>
  </si>
  <si>
    <t>CENTRAL DE PRODUÇÃO DE VÁCUO CLÍNICO - 3 x 7,5 CV, conforme Especificação do Projeto - Fornecido Montado e Testado em Conjunto Completo</t>
  </si>
  <si>
    <t>ABRAÇADEIRAS E SUPORTES</t>
  </si>
  <si>
    <t>ABRAÇADEIRA GALVª TIPO "U" PERFIL com CUNHA p/ TUBO Ø 15mm</t>
  </si>
  <si>
    <t>ABRAÇADEIRA GALVª TIPO "U" PERFIL com CUNHA p/ TUBO Ø 22mm</t>
  </si>
  <si>
    <t>ABRAÇADEIRA GALVª TIPO "U" PERFIL com CUNHA p/ TUBO Ø 28mm</t>
  </si>
  <si>
    <t>ABRAÇADEIRA GALVª TIPO "U" PERFIL com CUNHA p/ TUBO Ø 35mm</t>
  </si>
  <si>
    <t>ABRAÇADEIRA GALVª TIPO "U" PERFIL com CUNHA p/ TUBO Ø 42mm</t>
  </si>
  <si>
    <t>ABRAÇADEIRA GALVª TIPO "D" com CUNHA p/ TUBO Ø 54mm</t>
  </si>
  <si>
    <t>GRAMPO DE FIXAÇÃO C 3/8" GALVº (ref PL-230 da Perfillider)</t>
  </si>
  <si>
    <t>TIRANTE GALVº ROSCA TOTAL Ø 3/8"</t>
  </si>
  <si>
    <t>PORCA GALVANIZADA  Ø 3/8"</t>
  </si>
  <si>
    <t>ARRUELA LISA GALVANIZADA  Ø 3/8"</t>
  </si>
  <si>
    <t>PERFILADO PERFURADO GALVº 38x38mm #16</t>
  </si>
  <si>
    <t>LENÇOL DE BORRACHA EM NEOPRENE #1mm</t>
  </si>
  <si>
    <t>CONE E JAQUETA PARA CHUMBADOR Ø 3/8"</t>
  </si>
  <si>
    <t>GASES MEDICINAIS</t>
  </si>
  <si>
    <t xml:space="preserve">SUB TOTAL </t>
  </si>
  <si>
    <t>EQUIPAMENTOS (FORNECIMENTO E INSTALAÇÃO)</t>
  </si>
  <si>
    <t>C1918</t>
  </si>
  <si>
    <t>PISO ELEVADO COMPOSTO DE PLACAS DE AÇO REVESTIDO C/PAVIFLEX MONTADO SOBRE ESTRUTURA DE SUSTENTAÇÃO REGULÁVEL ( FORNECIMENTO E MONTAGEM )</t>
  </si>
  <si>
    <t>SISTEMA DE SONORIZAÇÃO COMPLETO PARA 100 PONTOS (80 SONOFLETORES, 06 CORNETAS E 14 RESERVAS), 80 TRAFOS DE
LINHA, 35 ATENUADORES DE VOLUME COM DIAL, CD PLAYER, 5 AMPLIFICADORES DE POTÊNCIA, 3 EQUALIZADORES, 2 LINKS FÍSICOS
(TRANSMISSOR/RECEPTOR), 1 PRÉ-MIXER, 1 MICROFONE DE MESA, 1 UNIDADE DE GONGO COM TRÊS TONS, 1 PAINEL DE CONTROLE, 1
MATRIZ, FONTES E DEMAIS COMPONENTES, FORNECIMENTO E MONTAGEM - CJ</t>
  </si>
  <si>
    <t>ESTAÇÃO DE CHAMADA MASTER PLUS TOUCH SCREEN</t>
  </si>
  <si>
    <t>ESTAÇÃO CHAMADA COM CORDEL PARA BANHEIRO</t>
  </si>
  <si>
    <t>CENTRAL MASTER PLUS PARA POSTO DE ENFERMAGEM</t>
  </si>
  <si>
    <t>SINALEIRO DE PORTA DE LED´S</t>
  </si>
  <si>
    <t>INSTALAÇÕES ELÉTRICAS</t>
  </si>
  <si>
    <t>INSTALAÇÕES HIDROSSANITÁRIAS</t>
  </si>
  <si>
    <t>TOTAL IT MÉDICO</t>
  </si>
  <si>
    <t>TOTAL SISTEMAS ESPECIAIS</t>
  </si>
  <si>
    <t>TOTAL COMBATE A INCENDIO</t>
  </si>
  <si>
    <t>TOTAL SPDA</t>
  </si>
  <si>
    <t>TOTAL SONORIZAÇÃO</t>
  </si>
  <si>
    <t>TOTAL CLIMATIZAÇÃO</t>
  </si>
  <si>
    <t xml:space="preserve">PIS-LAD-005   </t>
  </si>
  <si>
    <t>PISO DE LADRILHO HIDRÁULICO 20 X 20 CM, NA COR NATURAL</t>
  </si>
  <si>
    <t>ENCHIMENTO DE RASGOS ALVENARIA OU CONCRETO TRAÇO 1:4, D = 65 MM A 100 MM</t>
  </si>
  <si>
    <t xml:space="preserve">ELE-QUA-025  </t>
  </si>
  <si>
    <t>QUADRO DE DISTRIBUIÇÃO PARA 42 MÓDULOS COM BARRAMENTO 100 A</t>
  </si>
  <si>
    <t>22.46</t>
  </si>
  <si>
    <t>22.47</t>
  </si>
  <si>
    <t>FORNECIMENTO TUBOS DE COBRE SOLDÁVEIS  NBR 13206 e 11720</t>
  </si>
  <si>
    <t>ASSENTAMENTO TUBOS DE COBRE SOLDÁVEIS  NBR 13206 e 11720</t>
  </si>
  <si>
    <t>FORNECIMENTO E ASSENTAMENTO DE CONEXÕES TUBOS DE COBRE SOLDÁVEIS  NBR 13206 e 11720</t>
  </si>
  <si>
    <t xml:space="preserve"> ELE-CAB-230</t>
  </si>
  <si>
    <t>ELE-CAB-330.2</t>
  </si>
  <si>
    <t>ELE-CAB-295.2</t>
  </si>
  <si>
    <t>ELE-CAB-255.6</t>
  </si>
  <si>
    <t xml:space="preserve"> ELE-CAB-295</t>
  </si>
  <si>
    <t xml:space="preserve"> ELE-CAB-335.5</t>
  </si>
  <si>
    <t>ELE-CAB-335.2</t>
  </si>
  <si>
    <t>ELE-CAB-070</t>
  </si>
  <si>
    <t>ELE-CAB-335</t>
  </si>
  <si>
    <t xml:space="preserve"> ELE-CAB-010</t>
  </si>
  <si>
    <t>ELE-CAB-010.1</t>
  </si>
  <si>
    <t>ELE-CAB-010.2</t>
  </si>
  <si>
    <t xml:space="preserve"> ELE-CAB-010.6</t>
  </si>
  <si>
    <t>ELE-CAB-010.3</t>
  </si>
  <si>
    <t xml:space="preserve"> ELE-CAB-340.5</t>
  </si>
  <si>
    <t>ELE-CAB-340.2</t>
  </si>
  <si>
    <t xml:space="preserve"> ELE-CAB-075</t>
  </si>
  <si>
    <t>ELE-CAB-300.2</t>
  </si>
  <si>
    <t xml:space="preserve"> ELE-CAB-035.6</t>
  </si>
  <si>
    <t>ELE-CAB-305.5</t>
  </si>
  <si>
    <t>ELE-CAB-305.2</t>
  </si>
  <si>
    <t>ELE-CAB-040.6</t>
  </si>
  <si>
    <t>ELE-CAB-015.8</t>
  </si>
  <si>
    <t xml:space="preserve"> ELE-CAB-015.5</t>
  </si>
  <si>
    <t xml:space="preserve"> ELE-CAB-015.1</t>
  </si>
  <si>
    <t xml:space="preserve"> ELE-CAB-015.2</t>
  </si>
  <si>
    <t>ELE-CAB-015.6</t>
  </si>
  <si>
    <t xml:space="preserve"> ELE-CAB-015.3</t>
  </si>
  <si>
    <t xml:space="preserve"> ELE-CAB-310.5</t>
  </si>
  <si>
    <t>ELE-CAB-310.2</t>
  </si>
  <si>
    <t xml:space="preserve"> ELE-CAB-315.2</t>
  </si>
  <si>
    <t>ELE-CAB-050.6</t>
  </si>
  <si>
    <t>CAB-ANI-005</t>
  </si>
  <si>
    <t xml:space="preserve"> CAB-ANI-006</t>
  </si>
  <si>
    <t xml:space="preserve"> CAB-ANI-007</t>
  </si>
  <si>
    <t xml:space="preserve"> CAB-ANI-008</t>
  </si>
  <si>
    <t>74124/005</t>
  </si>
  <si>
    <t xml:space="preserve"> ELE-CXS-035</t>
  </si>
  <si>
    <t xml:space="preserve"> ELE-CXS-040</t>
  </si>
  <si>
    <t>ELE-INT-100</t>
  </si>
  <si>
    <t xml:space="preserve"> ELE-INT-095</t>
  </si>
  <si>
    <t xml:space="preserve"> ELE-INT-120</t>
  </si>
  <si>
    <t xml:space="preserve"> ELE-INT-125</t>
  </si>
  <si>
    <t>ELE-INT-015</t>
  </si>
  <si>
    <t>11.11.34</t>
  </si>
  <si>
    <t>ELE-DUT-005</t>
  </si>
  <si>
    <t xml:space="preserve"> ELE-ELE-025</t>
  </si>
  <si>
    <t>ELE-ELE-010</t>
  </si>
  <si>
    <t>11.11.54</t>
  </si>
  <si>
    <t>SPDA-PAR-005</t>
  </si>
  <si>
    <t>ELE-PER-010</t>
  </si>
  <si>
    <t xml:space="preserve"> 11.11.13</t>
  </si>
  <si>
    <t>ANGELITA GOMES DE OLIVEIRA</t>
  </si>
  <si>
    <t>CREA: 91.552/D-MG</t>
  </si>
  <si>
    <t>IT MÉDICO</t>
  </si>
  <si>
    <t>No-break  trifásico, entrada e saída 220V, 80KVA, online dupla conversão, Zero Impact Source, com fator de potencia de saída 0,9, com eficiência acima de 96,5%, com função Power Walk-in, com função de arranque em rampa para reinício sequencial do UPS ao retorno da rede elétrica, com trafo isolador,  com função de gerenciamento, teste e gestão do banco de baterias, com painel gráfico de informações como medidas, estados e alarmes do UPS em 5 idiomas diferentes, com comunicação avançada, multiplataforma, para todos os sistemas operacionais e ambientes de redes. Dimensões máximas do no-break:80x80x180Cm LxPxA. Deve vir com banco de baterias VRLA AGMGEL separado do no-break, com autonomia para no mínimo 20 minutos em carga máxima. Dimensões máximas do banco de baterias: 80x60x180Cm LxPxA</t>
  </si>
  <si>
    <t>No-break  trifásico, entrada e saída 220V, 60KVA, online dupla conversão, Zero Impact Source, com fator de potencia de saída 0,9, com eficiência acima de 96,5%, com função Power Walk-in, com função de arranque em rampa para reinício sequencial do UPS ao retorno da rede elétrica, com trafo isolador,  com função de gerenciamento, teste e gestão do banco de baterias, com painel gráfico de informações como medidas, estados e alarmes do UPS em 5 idiomas diferentes, com comunicação avançada, multiplataforma, para todos os sistemas operacionais e ambientes de redes. Dimensões máximas do no-break:80x80x180Cm LxPxA. Deve vir com banco de baterias VRLA AGMGEL separado do no-break, com autonomia para no mínimo 20 minutos em carga máxima. Dimensões máximas do banco de baterias: 80x60x180Cm LxPxA</t>
  </si>
  <si>
    <t>22.3</t>
  </si>
  <si>
    <t>22.4</t>
  </si>
  <si>
    <t>10.2.3.2</t>
  </si>
  <si>
    <t>P12/J02-ESQUADRIA EM ALUMÍNIO DE ABRIR TIPO VENEZIANA COM GUARNIÇÃO, FIXAÇÃO COM PARAFUSOS - FORNECIMENTO E INSTALAÇÃO. AF_08/2015</t>
  </si>
  <si>
    <t xml:space="preserve">LAVATÓRIO EM COLUNA SUSPENSA P/ DEFICIENTES REF. DECA VOGUE L510 COR BRANCO - FORNECIMENTO E INSTALAÇÃO - FORNECIMENTO E INSTALAÇÃO. </t>
  </si>
  <si>
    <t>CUBA DE EMBUTIR OVAL EM LOUÇA BRANCA, 35 X 50CM OU EQUIVALENTE, INCLUSO VÁLVULA E SIFÃO TIPO GARRAFA EM METAL CROMADO - FORNECIMENTO E INSTALAÇÃO. AF_12/2013</t>
  </si>
  <si>
    <t>RG70169</t>
  </si>
  <si>
    <t>P04- MADEIRA REVESTIDA DE LAMINADO MELAMÍNICO BRANCO BRILHANTE 1,60 X 2,10 CM</t>
  </si>
  <si>
    <t>M²</t>
  </si>
  <si>
    <t>M³</t>
  </si>
  <si>
    <t>CONJ</t>
  </si>
  <si>
    <t>UNIDADE CONDICIONADORA TIPO HI WALL DE 0,75TR - EXPANSÃO INDIRETA / 220V - Ref. Carrier 40HP09</t>
  </si>
  <si>
    <t>UNIDADE CONDICIONADORA TIPO PISO TETO DE 4,6TR - EXPANSÃO INDIRETA / 220V - Ref. Carrier 42LS55</t>
  </si>
  <si>
    <t>22.36</t>
  </si>
  <si>
    <t>22.38</t>
  </si>
  <si>
    <t>Quadro industrializado de automação para controle de FANCOIL (com sistema de controle de umidade), contendo todos os componentes acessórios de alimentação, iluminação, fornecimento das tensões de controle características e acoplamentos de rede para sistemas de controle de Controladora  DDC (Direct Digital Control), STAND ALONE, de alto desempenho, com protocolos de comunicação Serial e/ou Lan Ethernet BACnet, Modbus ou protocolos abertos similares para integração de sistema completo de automação predial, sinais de controle digitais com entradas em 24Vdc e saídas em 24Vdc ou relé, sinais analógicos de 0 a 10V e 4 a 20mA e leitura direta de sensores de temperatura. Instalação em trilho DIN ou fixação direta na placa de montagem de painel elétrico, terminais de fixação rápida que permitem a desmontagem e troca do equipamento sem a desconexão do cabeamento elétrico. O fornecimento do quadro deve ser composto com laudo de teste de funcionamento, laudo de teste de isolamento, laudo de teste de conformidade com o projeto, manuais dos equipamentos internos e termo de garantia.  O quadro deve ser confeccionado seguindo todas as normas vigentes como NBR 5410, NBR IEC-60439-1. Deve-se utilizar os diagramas, memorial, e detalhe do projeto para a confecção do mesmo. REF.QA-4PAV-FC-01/02/03/04/05/06/07/08 e QA-3PAV-FC-01/02/03</t>
  </si>
  <si>
    <t>ELE-DUT-020</t>
  </si>
  <si>
    <t>00763/ORSE</t>
  </si>
  <si>
    <t>00764/ORSE</t>
  </si>
  <si>
    <t>ORSE</t>
  </si>
  <si>
    <t>07812/ORSE</t>
  </si>
  <si>
    <t>08101/ORSE</t>
  </si>
  <si>
    <t>Eletrocalha 500x100mm, perfurada, galvanizada, chapa 1,25mm</t>
  </si>
  <si>
    <t>Emenda interna perfurada, galvanizada, chapa 1,25mm, para eletrocalha 200x10mm</t>
  </si>
  <si>
    <t>22.37</t>
  </si>
  <si>
    <t>22.40</t>
  </si>
  <si>
    <t>22.41</t>
  </si>
  <si>
    <t>22.42</t>
  </si>
  <si>
    <t>22.43</t>
  </si>
  <si>
    <t>22.44</t>
  </si>
  <si>
    <t>22.45</t>
  </si>
  <si>
    <t>15.1.1</t>
  </si>
  <si>
    <t>15.1.2</t>
  </si>
  <si>
    <t>15.1.3</t>
  </si>
  <si>
    <t>15.1.4</t>
  </si>
  <si>
    <t>15.1.5</t>
  </si>
  <si>
    <t>15.1.6</t>
  </si>
  <si>
    <t>15.1.7</t>
  </si>
  <si>
    <t>15.1.8</t>
  </si>
  <si>
    <t>15.1.9</t>
  </si>
  <si>
    <t>15.1.10</t>
  </si>
  <si>
    <t>15.1.11</t>
  </si>
  <si>
    <t>15.1.12</t>
  </si>
  <si>
    <t>15.1.13</t>
  </si>
  <si>
    <t>15.1.14</t>
  </si>
  <si>
    <t>15.1.15</t>
  </si>
  <si>
    <t>15.1.16</t>
  </si>
  <si>
    <t>15.1.17</t>
  </si>
  <si>
    <t>15.1.18</t>
  </si>
  <si>
    <t>15.1.19</t>
  </si>
  <si>
    <t>15.1.20</t>
  </si>
  <si>
    <t>15.1.21</t>
  </si>
  <si>
    <t>15.1.22</t>
  </si>
  <si>
    <t xml:space="preserve"> 15.2.2</t>
  </si>
  <si>
    <t xml:space="preserve"> 15.2.3</t>
  </si>
  <si>
    <t xml:space="preserve"> 15.2.4</t>
  </si>
  <si>
    <t xml:space="preserve"> 15.2.5</t>
  </si>
  <si>
    <t xml:space="preserve"> 15.2.6</t>
  </si>
  <si>
    <t xml:space="preserve"> 15.2.7</t>
  </si>
  <si>
    <t xml:space="preserve"> 15.2.8</t>
  </si>
  <si>
    <t xml:space="preserve"> 15.2.9</t>
  </si>
  <si>
    <t xml:space="preserve"> 15.2.10</t>
  </si>
  <si>
    <t xml:space="preserve"> 15.2.11</t>
  </si>
  <si>
    <t xml:space="preserve"> 15.2.12</t>
  </si>
  <si>
    <t xml:space="preserve"> 15.2.13</t>
  </si>
  <si>
    <t xml:space="preserve"> 15.2.14</t>
  </si>
  <si>
    <t xml:space="preserve"> 15.2.15</t>
  </si>
  <si>
    <t xml:space="preserve"> 15.2.16</t>
  </si>
  <si>
    <t xml:space="preserve"> 15.2.17</t>
  </si>
  <si>
    <t xml:space="preserve"> 15.2.18</t>
  </si>
  <si>
    <t xml:space="preserve"> 15.2.19</t>
  </si>
  <si>
    <t xml:space="preserve"> 15.2.20</t>
  </si>
  <si>
    <t xml:space="preserve"> 15.2.21</t>
  </si>
  <si>
    <t xml:space="preserve"> 15.2.22</t>
  </si>
  <si>
    <t xml:space="preserve"> 15.2.23</t>
  </si>
  <si>
    <t xml:space="preserve"> 15.2.24</t>
  </si>
  <si>
    <t xml:space="preserve"> 15.2.25</t>
  </si>
  <si>
    <t xml:space="preserve"> 15.2.26</t>
  </si>
  <si>
    <t xml:space="preserve"> 15.2.27</t>
  </si>
  <si>
    <t xml:space="preserve"> 15.2.28</t>
  </si>
  <si>
    <t xml:space="preserve"> 15.2.29</t>
  </si>
  <si>
    <t xml:space="preserve"> 15.2.30</t>
  </si>
  <si>
    <t xml:space="preserve"> 15.2.31</t>
  </si>
  <si>
    <t xml:space="preserve"> 15.2.32</t>
  </si>
  <si>
    <t xml:space="preserve"> 15.2.33</t>
  </si>
  <si>
    <t xml:space="preserve"> 15.2.34</t>
  </si>
  <si>
    <t xml:space="preserve"> 15.2.35</t>
  </si>
  <si>
    <t xml:space="preserve"> 15.2.36</t>
  </si>
  <si>
    <t xml:space="preserve"> 15.2.37</t>
  </si>
  <si>
    <t xml:space="preserve"> 15.2.38</t>
  </si>
  <si>
    <t xml:space="preserve"> 15.2.39</t>
  </si>
  <si>
    <t xml:space="preserve"> 15.2.40</t>
  </si>
  <si>
    <t xml:space="preserve"> 15.2.41</t>
  </si>
  <si>
    <t xml:space="preserve"> 15.2.42</t>
  </si>
  <si>
    <t xml:space="preserve"> 15.2.43</t>
  </si>
  <si>
    <t xml:space="preserve"> 15.2.44</t>
  </si>
  <si>
    <t xml:space="preserve"> 15.2.45</t>
  </si>
  <si>
    <t xml:space="preserve"> 15.2.46</t>
  </si>
  <si>
    <t xml:space="preserve"> 15.2.47</t>
  </si>
  <si>
    <t xml:space="preserve"> 15.2.48</t>
  </si>
  <si>
    <t xml:space="preserve"> 15.2.49</t>
  </si>
  <si>
    <t xml:space="preserve"> 15.2.50</t>
  </si>
  <si>
    <t xml:space="preserve"> 15.2.51</t>
  </si>
  <si>
    <t xml:space="preserve"> 15.2.52</t>
  </si>
  <si>
    <t xml:space="preserve"> 15.2.53</t>
  </si>
  <si>
    <t xml:space="preserve"> 15.2.54</t>
  </si>
  <si>
    <t xml:space="preserve"> 15.2.55</t>
  </si>
  <si>
    <t xml:space="preserve"> 15.2.56</t>
  </si>
  <si>
    <t xml:space="preserve"> 15.2.57</t>
  </si>
  <si>
    <t xml:space="preserve"> 15.3</t>
  </si>
  <si>
    <t>15.3.1</t>
  </si>
  <si>
    <t>15.3.2</t>
  </si>
  <si>
    <t>15.3.3</t>
  </si>
  <si>
    <t>15.3.4</t>
  </si>
  <si>
    <t>15.3.5</t>
  </si>
  <si>
    <t>15.3.6</t>
  </si>
  <si>
    <t>15.3.7</t>
  </si>
  <si>
    <t>15.3.8</t>
  </si>
  <si>
    <t>15.3.9</t>
  </si>
  <si>
    <t>15.3.10</t>
  </si>
  <si>
    <t>15.3.11</t>
  </si>
  <si>
    <t>15.3.12</t>
  </si>
  <si>
    <t>15.3.13</t>
  </si>
  <si>
    <t>15.3.14</t>
  </si>
  <si>
    <t>15.3.15</t>
  </si>
  <si>
    <t>15.3.16</t>
  </si>
  <si>
    <t>15.3.17</t>
  </si>
  <si>
    <t>15.3.18</t>
  </si>
  <si>
    <t>15.4</t>
  </si>
  <si>
    <t>15.4.1</t>
  </si>
  <si>
    <t>15.5.1</t>
  </si>
  <si>
    <t>15.5</t>
  </si>
  <si>
    <t>15.5.2</t>
  </si>
  <si>
    <t>15.5.3</t>
  </si>
  <si>
    <t>15.5.4</t>
  </si>
  <si>
    <t>15.5.5</t>
  </si>
  <si>
    <t>15.5.6</t>
  </si>
  <si>
    <t>15.5.7</t>
  </si>
  <si>
    <t>15.6</t>
  </si>
  <si>
    <t>15.6.1</t>
  </si>
  <si>
    <t>15.6.2</t>
  </si>
  <si>
    <t>15.6.3</t>
  </si>
  <si>
    <t>15.6.4</t>
  </si>
  <si>
    <t>15.6.5</t>
  </si>
  <si>
    <t>15.6.6</t>
  </si>
  <si>
    <t>15.6.7</t>
  </si>
  <si>
    <t>15.6.8</t>
  </si>
  <si>
    <t>15.6.9</t>
  </si>
  <si>
    <t>15.6.10</t>
  </si>
  <si>
    <t>15.6.11</t>
  </si>
  <si>
    <t>15.6.12</t>
  </si>
  <si>
    <t>15.6.13</t>
  </si>
  <si>
    <t>15.6.14</t>
  </si>
  <si>
    <t>15.6.15</t>
  </si>
  <si>
    <t>15.6.16</t>
  </si>
  <si>
    <t>15.6.17</t>
  </si>
  <si>
    <t>15.6.18</t>
  </si>
  <si>
    <t>15.6.19</t>
  </si>
  <si>
    <t>15.6.20</t>
  </si>
  <si>
    <t>15.6.21</t>
  </si>
  <si>
    <t>15.6.22</t>
  </si>
  <si>
    <t>15.6.23</t>
  </si>
  <si>
    <t>15.6.24</t>
  </si>
  <si>
    <t>15.6.25</t>
  </si>
  <si>
    <t>15.6.26</t>
  </si>
  <si>
    <t>15.6.27</t>
  </si>
  <si>
    <t>15.6.28</t>
  </si>
  <si>
    <t>15.6.29</t>
  </si>
  <si>
    <t>15.6.30</t>
  </si>
  <si>
    <t>15.6.31</t>
  </si>
  <si>
    <t>15.6.32</t>
  </si>
  <si>
    <t>15.6.33</t>
  </si>
  <si>
    <t>15.6.34</t>
  </si>
  <si>
    <t>15.6.35</t>
  </si>
  <si>
    <t>15.6.36</t>
  </si>
  <si>
    <t>15.6.37</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</si>
  <si>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</si>
  <si>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</si>
  <si>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</si>
  <si>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</si>
  <si>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</si>
  <si>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</si>
  <si>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</si>
  <si>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</si>
  <si>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</si>
  <si>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</si>
  <si>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</si>
  <si>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</si>
  <si>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</si>
  <si>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</si>
  <si>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</si>
  <si>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</si>
  <si>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</si>
  <si>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</si>
  <si>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</si>
  <si>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</si>
  <si>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</si>
  <si>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</si>
  <si>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</si>
  <si>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</si>
  <si>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</si>
  <si>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</si>
  <si>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</si>
  <si>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</si>
  <si>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</si>
  <si>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</si>
  <si>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</si>
  <si>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</si>
  <si>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</si>
  <si>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</si>
  <si>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</si>
  <si>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</si>
  <si>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</si>
  <si>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</si>
  <si>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</si>
  <si>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</si>
  <si>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</si>
  <si>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</si>
  <si>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</si>
  <si>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</si>
  <si>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</si>
  <si>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</si>
  <si>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</si>
  <si>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</si>
  <si>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</si>
  <si>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</si>
  <si>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</si>
  <si>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</si>
  <si>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</si>
  <si>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</si>
  <si>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</si>
  <si>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</si>
  <si>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</si>
  <si>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</si>
  <si>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</si>
  <si>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</si>
  <si>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</si>
  <si>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</si>
  <si>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</si>
  <si>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</si>
  <si>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</si>
  <si>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</si>
  <si>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</si>
  <si>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</si>
  <si>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</si>
  <si>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</si>
  <si>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</si>
  <si>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</si>
  <si>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</si>
  <si>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</si>
  <si>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</si>
  <si>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</si>
  <si>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</si>
  <si>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</si>
  <si>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</si>
  <si>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</si>
  <si>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</si>
  <si>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</si>
  <si>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</si>
  <si>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</si>
  <si>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</si>
  <si>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</si>
  <si>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</si>
  <si>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</si>
  <si>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</si>
  <si>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</si>
  <si>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</si>
  <si>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</si>
  <si>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</si>
  <si>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</si>
  <si>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</si>
  <si>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</si>
  <si>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</si>
  <si>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</si>
  <si>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</si>
  <si>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14.100</t>
  </si>
  <si>
    <t>14.101</t>
  </si>
  <si>
    <t>14.102</t>
  </si>
  <si>
    <t>14.103</t>
  </si>
  <si>
    <t>14.104</t>
  </si>
  <si>
    <t>14.105</t>
  </si>
  <si>
    <t>14.106</t>
  </si>
  <si>
    <t>14.107</t>
  </si>
  <si>
    <t>14.108</t>
  </si>
  <si>
    <t>14.109</t>
  </si>
  <si>
    <t>14.110</t>
  </si>
  <si>
    <t>14.111</t>
  </si>
  <si>
    <t>14.112</t>
  </si>
  <si>
    <t>14.113</t>
  </si>
  <si>
    <t>14.114</t>
  </si>
  <si>
    <t>14.115</t>
  </si>
  <si>
    <t>14.116</t>
  </si>
  <si>
    <t>14.117</t>
  </si>
  <si>
    <t>14.118</t>
  </si>
  <si>
    <t>14.119</t>
  </si>
  <si>
    <t>14.120</t>
  </si>
  <si>
    <t>14.121</t>
  </si>
  <si>
    <t>14.122</t>
  </si>
  <si>
    <t>14.123</t>
  </si>
  <si>
    <t>14.124</t>
  </si>
  <si>
    <t>14.125</t>
  </si>
  <si>
    <t>14.126</t>
  </si>
  <si>
    <t>14.127</t>
  </si>
  <si>
    <t>14.128</t>
  </si>
  <si>
    <t>14.129</t>
  </si>
  <si>
    <t>14.130</t>
  </si>
  <si>
    <t>14.131</t>
  </si>
  <si>
    <t>14.132</t>
  </si>
  <si>
    <t>14.133</t>
  </si>
  <si>
    <t>14.134</t>
  </si>
  <si>
    <t>14.135</t>
  </si>
  <si>
    <t>14.136</t>
  </si>
  <si>
    <t>14.137</t>
  </si>
  <si>
    <t>17.1</t>
  </si>
  <si>
    <t>17.1.1</t>
  </si>
  <si>
    <t>17.1.2</t>
  </si>
  <si>
    <t>17.1.3</t>
  </si>
  <si>
    <t>17.1.4</t>
  </si>
  <si>
    <t>17.1.5</t>
  </si>
  <si>
    <t>17.1.6</t>
  </si>
  <si>
    <t>17.1.7</t>
  </si>
  <si>
    <t>17.1.8</t>
  </si>
  <si>
    <t>17.1.9</t>
  </si>
  <si>
    <t>17.2</t>
  </si>
  <si>
    <t>17.2.1</t>
  </si>
  <si>
    <t>17.2.2</t>
  </si>
  <si>
    <t>17.2.3</t>
  </si>
  <si>
    <t>17.2.4</t>
  </si>
  <si>
    <t>17.2.5</t>
  </si>
  <si>
    <t>17.2.6</t>
  </si>
  <si>
    <t>17.2.7</t>
  </si>
  <si>
    <t>17.2.8</t>
  </si>
  <si>
    <t>17.2.9</t>
  </si>
  <si>
    <t>17.2.10</t>
  </si>
  <si>
    <t>17.2.11</t>
  </si>
  <si>
    <t>17.2.12</t>
  </si>
  <si>
    <t>18.1</t>
  </si>
  <si>
    <t>18.2</t>
  </si>
  <si>
    <t>18.3</t>
  </si>
  <si>
    <t>18.4</t>
  </si>
  <si>
    <t>18.5</t>
  </si>
  <si>
    <t>18.6</t>
  </si>
  <si>
    <t>18.7</t>
  </si>
  <si>
    <t>18.8</t>
  </si>
  <si>
    <t>18.9</t>
  </si>
  <si>
    <t>18.10</t>
  </si>
  <si>
    <t>18.11</t>
  </si>
  <si>
    <t>18.12</t>
  </si>
  <si>
    <t>18.13</t>
  </si>
  <si>
    <t>18.14</t>
  </si>
  <si>
    <t>18.15</t>
  </si>
  <si>
    <t>18.16</t>
  </si>
  <si>
    <t>18.17</t>
  </si>
  <si>
    <t>18.18</t>
  </si>
  <si>
    <t>18.19</t>
  </si>
  <si>
    <t>19.1.1</t>
  </si>
  <si>
    <t>19.1.2</t>
  </si>
  <si>
    <t>19.1.3</t>
  </si>
  <si>
    <t>19.1.4</t>
  </si>
  <si>
    <t>19.1.5</t>
  </si>
  <si>
    <t>19.1.6</t>
  </si>
  <si>
    <t>19.1.7</t>
  </si>
  <si>
    <t>19.1.8</t>
  </si>
  <si>
    <t>19.1.9</t>
  </si>
  <si>
    <t>19.1.10</t>
  </si>
  <si>
    <t>19.1.11</t>
  </si>
  <si>
    <t>19.1.12</t>
  </si>
  <si>
    <t>19.1.13</t>
  </si>
  <si>
    <t>19.1.14</t>
  </si>
  <si>
    <t>19.1.15</t>
  </si>
  <si>
    <t>19.1.16</t>
  </si>
  <si>
    <t>19.1.17</t>
  </si>
  <si>
    <t>19.1.18</t>
  </si>
  <si>
    <t>19.1.19</t>
  </si>
  <si>
    <t>19.1.20</t>
  </si>
  <si>
    <t>19.1.21</t>
  </si>
  <si>
    <t>19.1.22</t>
  </si>
  <si>
    <t>19.1.23</t>
  </si>
  <si>
    <t>19.1.24</t>
  </si>
  <si>
    <t>19.1.25</t>
  </si>
  <si>
    <t>19.1.26</t>
  </si>
  <si>
    <t>19.1.27</t>
  </si>
  <si>
    <t>19.1.28</t>
  </si>
  <si>
    <t>19.1.29</t>
  </si>
  <si>
    <t>19.1.30</t>
  </si>
  <si>
    <t>19.1.31</t>
  </si>
  <si>
    <t>19.1.32</t>
  </si>
  <si>
    <t>19.1.33</t>
  </si>
  <si>
    <t>19.1.34</t>
  </si>
  <si>
    <t>19.1.35</t>
  </si>
  <si>
    <t>19.1.36</t>
  </si>
  <si>
    <t>19.1.37</t>
  </si>
  <si>
    <t>19.1.38</t>
  </si>
  <si>
    <t>19.1.39</t>
  </si>
  <si>
    <t>19.1.40</t>
  </si>
  <si>
    <t>19.1.41</t>
  </si>
  <si>
    <t>19.1.42</t>
  </si>
  <si>
    <t>19.1.43</t>
  </si>
  <si>
    <t>19.1.44</t>
  </si>
  <si>
    <t>19.1.45</t>
  </si>
  <si>
    <t>19.1.46</t>
  </si>
  <si>
    <t>19.1.47</t>
  </si>
  <si>
    <t>19.1.48</t>
  </si>
  <si>
    <t>19.1.49</t>
  </si>
  <si>
    <t>19.1.50</t>
  </si>
  <si>
    <t>19.1.51</t>
  </si>
  <si>
    <t>19.1.52</t>
  </si>
  <si>
    <t>19.1.53</t>
  </si>
  <si>
    <t>19.1.54</t>
  </si>
  <si>
    <t>19.1.55</t>
  </si>
  <si>
    <t>19.2</t>
  </si>
  <si>
    <t>19.1</t>
  </si>
  <si>
    <t>19.2.1</t>
  </si>
  <si>
    <t>19.2.2</t>
  </si>
  <si>
    <t>19.2.3</t>
  </si>
  <si>
    <t>19.2.4</t>
  </si>
  <si>
    <t>19.2.5</t>
  </si>
  <si>
    <t>19.2.6</t>
  </si>
  <si>
    <t>19.2.7</t>
  </si>
  <si>
    <t>19.2.8</t>
  </si>
  <si>
    <t>19.2.9</t>
  </si>
  <si>
    <t>19.2.10</t>
  </si>
  <si>
    <t>19.2.11</t>
  </si>
  <si>
    <t>19.2.12</t>
  </si>
  <si>
    <t>19.2.13</t>
  </si>
  <si>
    <t>19.2.14</t>
  </si>
  <si>
    <t>19.2.15</t>
  </si>
  <si>
    <t>19.2.16</t>
  </si>
  <si>
    <t>19.2.17</t>
  </si>
  <si>
    <t>19.2.18</t>
  </si>
  <si>
    <t>19.2.19</t>
  </si>
  <si>
    <t>19.2.20</t>
  </si>
  <si>
    <t>19.2.21</t>
  </si>
  <si>
    <t>19.2.22</t>
  </si>
  <si>
    <t>19.2.23</t>
  </si>
  <si>
    <t>19.2.24</t>
  </si>
  <si>
    <t>19.2.25</t>
  </si>
  <si>
    <t>19.2.26</t>
  </si>
  <si>
    <t>19.2.27</t>
  </si>
  <si>
    <t>19.3</t>
  </si>
  <si>
    <t>19.3.1</t>
  </si>
  <si>
    <t>19.3.2</t>
  </si>
  <si>
    <t>19.3.3</t>
  </si>
  <si>
    <t>19.3.4</t>
  </si>
  <si>
    <t>19.3.5</t>
  </si>
  <si>
    <t>19.3.6</t>
  </si>
  <si>
    <t>19.3.7</t>
  </si>
  <si>
    <t>19.3.8</t>
  </si>
  <si>
    <t>19.3.9</t>
  </si>
  <si>
    <t>19.3.10</t>
  </si>
  <si>
    <t>19.3.11</t>
  </si>
  <si>
    <t>19.3.12</t>
  </si>
  <si>
    <t>19.3.13</t>
  </si>
  <si>
    <t>19.3.14</t>
  </si>
  <si>
    <t>19.3.15</t>
  </si>
  <si>
    <t>19.3.16</t>
  </si>
  <si>
    <t>19.3.17</t>
  </si>
  <si>
    <t>19.3.18</t>
  </si>
  <si>
    <t>19.3.19</t>
  </si>
  <si>
    <t>19.3.20</t>
  </si>
  <si>
    <t>19.3.21</t>
  </si>
  <si>
    <t>19.3.22</t>
  </si>
  <si>
    <t>19.3.23</t>
  </si>
  <si>
    <t>19.3.24</t>
  </si>
  <si>
    <t>19.3.25</t>
  </si>
  <si>
    <t>19.3.26</t>
  </si>
  <si>
    <t>19.3.27</t>
  </si>
  <si>
    <t>19.3.28</t>
  </si>
  <si>
    <t>19.3.29</t>
  </si>
  <si>
    <t>19.3.30</t>
  </si>
  <si>
    <t>19.3.31</t>
  </si>
  <si>
    <t>19.3.32</t>
  </si>
  <si>
    <t>19.3.33</t>
  </si>
  <si>
    <t>19.3.34</t>
  </si>
  <si>
    <t>19.4</t>
  </si>
  <si>
    <t>19.4.1</t>
  </si>
  <si>
    <t>19.4.2</t>
  </si>
  <si>
    <t>19.4.3</t>
  </si>
  <si>
    <t>19.4.5</t>
  </si>
  <si>
    <t>19.4.4</t>
  </si>
  <si>
    <t>19.4.6</t>
  </si>
  <si>
    <t>19.4.7</t>
  </si>
  <si>
    <t>19.4.8</t>
  </si>
  <si>
    <t>19.4.9</t>
  </si>
  <si>
    <t>19.4.10</t>
  </si>
  <si>
    <t>19.4.11</t>
  </si>
  <si>
    <t>19.4.12</t>
  </si>
  <si>
    <t>19.5</t>
  </si>
  <si>
    <t>19.5.1</t>
  </si>
  <si>
    <t>19.5.2</t>
  </si>
  <si>
    <t>19.5.3</t>
  </si>
  <si>
    <t>19.5.4</t>
  </si>
  <si>
    <t>19.5.5</t>
  </si>
  <si>
    <t>19.5.6</t>
  </si>
  <si>
    <t>19.5.7</t>
  </si>
  <si>
    <t>19.5.8</t>
  </si>
  <si>
    <t>19.5.9</t>
  </si>
  <si>
    <t>19.5.10</t>
  </si>
  <si>
    <t>19.5.11</t>
  </si>
  <si>
    <t>19.5.12</t>
  </si>
  <si>
    <t>19.6</t>
  </si>
  <si>
    <t>19.6.1</t>
  </si>
  <si>
    <t>19.6.2</t>
  </si>
  <si>
    <t>19.6.4</t>
  </si>
  <si>
    <t>19.6.3</t>
  </si>
  <si>
    <t>19.6.5</t>
  </si>
  <si>
    <t>19.6.6</t>
  </si>
  <si>
    <t>19.6.7</t>
  </si>
  <si>
    <t>19.6.8</t>
  </si>
  <si>
    <t>19.6.9</t>
  </si>
  <si>
    <t>19.6.10</t>
  </si>
  <si>
    <t>19.6.11</t>
  </si>
  <si>
    <t>19.6.12</t>
  </si>
  <si>
    <t>19.7</t>
  </si>
  <si>
    <t>19.7.1</t>
  </si>
  <si>
    <t>19.7.2</t>
  </si>
  <si>
    <t>19.7.3</t>
  </si>
  <si>
    <t>19.7.4</t>
  </si>
  <si>
    <t>19.7.5</t>
  </si>
  <si>
    <t>19.7.6</t>
  </si>
  <si>
    <t>19.7.7</t>
  </si>
  <si>
    <t>19.7.8</t>
  </si>
  <si>
    <t>19.7.9</t>
  </si>
  <si>
    <t>19.7.10</t>
  </si>
  <si>
    <t>19.7.11</t>
  </si>
  <si>
    <t>19.7.12</t>
  </si>
  <si>
    <t>19.7.13</t>
  </si>
  <si>
    <t>19.7.14</t>
  </si>
  <si>
    <t>19.7.15</t>
  </si>
  <si>
    <t>19.7.16</t>
  </si>
  <si>
    <t>19.7.17</t>
  </si>
  <si>
    <t>19.7.18</t>
  </si>
  <si>
    <t>19.7.19</t>
  </si>
  <si>
    <t>19.7.20</t>
  </si>
  <si>
    <t>19.7.21</t>
  </si>
  <si>
    <t>19.7.22</t>
  </si>
  <si>
    <t>19.7.23</t>
  </si>
  <si>
    <t>19.8</t>
  </si>
  <si>
    <t>19.8.1</t>
  </si>
  <si>
    <t>19.8.2</t>
  </si>
  <si>
    <t>19.8.3</t>
  </si>
  <si>
    <t>19.8.4</t>
  </si>
  <si>
    <t>19.8.5</t>
  </si>
  <si>
    <t>19.8.6</t>
  </si>
  <si>
    <t>19.9</t>
  </si>
  <si>
    <t>19.9.1</t>
  </si>
  <si>
    <t>19.9.2</t>
  </si>
  <si>
    <t>19.9.3</t>
  </si>
  <si>
    <t>19.9.4</t>
  </si>
  <si>
    <t>19.9.5</t>
  </si>
  <si>
    <t>19.9.6</t>
  </si>
  <si>
    <t>19.9.7</t>
  </si>
  <si>
    <t>19.9.8</t>
  </si>
  <si>
    <t>19.9.9</t>
  </si>
  <si>
    <t>19.9.10</t>
  </si>
  <si>
    <t>19.9.11</t>
  </si>
  <si>
    <t>19.9.12</t>
  </si>
  <si>
    <t>19.9.13</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</si>
  <si>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</si>
  <si>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</si>
  <si>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</si>
  <si>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</si>
  <si>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</si>
  <si>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</si>
  <si>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</si>
  <si>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</si>
  <si>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</si>
  <si>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</si>
  <si>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</si>
  <si>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</si>
  <si>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</si>
  <si>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</si>
  <si>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</si>
  <si>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</si>
  <si>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</si>
  <si>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</si>
  <si>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</si>
  <si>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</si>
  <si>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</si>
  <si>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</si>
  <si>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</si>
  <si>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</si>
  <si>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</si>
  <si>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</si>
  <si>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</si>
  <si>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20.1</t>
  </si>
  <si>
    <t>20.2</t>
  </si>
  <si>
    <t>20.3</t>
  </si>
  <si>
    <t>20.4</t>
  </si>
  <si>
    <t>20.5</t>
  </si>
  <si>
    <t>20.6</t>
  </si>
  <si>
    <t>20.7</t>
  </si>
  <si>
    <t>20.8</t>
  </si>
  <si>
    <t>20.9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</si>
  <si>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</si>
  <si>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</si>
  <si>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</si>
  <si>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</si>
  <si>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</si>
  <si>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</si>
  <si>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</si>
  <si>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</si>
  <si>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</si>
  <si>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</si>
  <si>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</si>
  <si>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</si>
  <si>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</si>
  <si>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</si>
  <si>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</si>
  <si>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</si>
  <si>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</si>
  <si>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</si>
  <si>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</si>
  <si>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</si>
  <si>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</si>
  <si>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</si>
  <si>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</si>
  <si>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</si>
  <si>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</si>
  <si>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</si>
  <si>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</si>
  <si>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</si>
  <si>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</si>
  <si>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</si>
  <si>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</si>
  <si>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</si>
  <si>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</si>
  <si>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</si>
  <si>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</si>
  <si>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</si>
  <si>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</si>
  <si>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</si>
  <si>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</si>
  <si>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</si>
  <si>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</si>
  <si>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</si>
  <si>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</si>
  <si>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</si>
  <si>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</si>
  <si>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</si>
  <si>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</si>
  <si>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</si>
  <si>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</si>
  <si>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</si>
  <si>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</si>
  <si>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</si>
  <si>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</si>
  <si>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</si>
  <si>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</si>
  <si>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</si>
  <si>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</si>
  <si>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</si>
  <si>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</si>
  <si>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</si>
  <si>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</si>
  <si>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</si>
  <si>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</si>
  <si>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</si>
  <si>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</si>
  <si>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</si>
  <si>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</si>
  <si>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</si>
  <si>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</si>
  <si>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</si>
  <si>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</si>
  <si>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</si>
  <si>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</si>
  <si>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</si>
  <si>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</si>
  <si>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</si>
  <si>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</si>
  <si>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</si>
  <si>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</si>
  <si>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</si>
  <si>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</si>
  <si>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</si>
  <si>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</si>
  <si>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</si>
  <si>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</si>
  <si>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</si>
  <si>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</si>
  <si>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</si>
  <si>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</si>
  <si>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</si>
  <si>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20.100</t>
  </si>
  <si>
    <t>20.101</t>
  </si>
  <si>
    <t>20.102</t>
  </si>
  <si>
    <t>20.103</t>
  </si>
  <si>
    <t>20.104</t>
  </si>
  <si>
    <t>20.105</t>
  </si>
  <si>
    <t>20.106</t>
  </si>
  <si>
    <t>20.107</t>
  </si>
  <si>
    <t>20.108</t>
  </si>
  <si>
    <t>20.109</t>
  </si>
  <si>
    <t>20.110</t>
  </si>
  <si>
    <t>20.111</t>
  </si>
  <si>
    <t>20.112</t>
  </si>
  <si>
    <t>20.113</t>
  </si>
  <si>
    <t>20.114</t>
  </si>
  <si>
    <t>20.115</t>
  </si>
  <si>
    <t>20.116</t>
  </si>
  <si>
    <t>20.117</t>
  </si>
  <si>
    <t>20.118</t>
  </si>
  <si>
    <t>20.119</t>
  </si>
  <si>
    <t>20.120</t>
  </si>
  <si>
    <t>20.121</t>
  </si>
  <si>
    <t>20.122</t>
  </si>
  <si>
    <t>20.123</t>
  </si>
  <si>
    <t>20.124</t>
  </si>
  <si>
    <t>20.125</t>
  </si>
  <si>
    <t>20.126</t>
  </si>
  <si>
    <t>20.127</t>
  </si>
  <si>
    <t>20.128</t>
  </si>
  <si>
    <t>20.129</t>
  </si>
  <si>
    <t>20.130</t>
  </si>
  <si>
    <t>20.131</t>
  </si>
  <si>
    <t>20.132</t>
  </si>
  <si>
    <t>20.133</t>
  </si>
  <si>
    <t>20.134</t>
  </si>
  <si>
    <t>20.135</t>
  </si>
  <si>
    <t>20.136</t>
  </si>
  <si>
    <t>20.137</t>
  </si>
  <si>
    <t>20.138</t>
  </si>
  <si>
    <t>20.139</t>
  </si>
  <si>
    <t>20.140</t>
  </si>
  <si>
    <t>20.141</t>
  </si>
  <si>
    <t>20.142</t>
  </si>
  <si>
    <t>20.143</t>
  </si>
  <si>
    <t>20.144</t>
  </si>
  <si>
    <t>20.145</t>
  </si>
  <si>
    <t>20.146</t>
  </si>
  <si>
    <t>20.147</t>
  </si>
  <si>
    <t>20.148</t>
  </si>
  <si>
    <t>20.149</t>
  </si>
  <si>
    <t>20.150</t>
  </si>
  <si>
    <t>20.151</t>
  </si>
  <si>
    <t>20.152</t>
  </si>
  <si>
    <t>20.153</t>
  </si>
  <si>
    <t>20.154</t>
  </si>
  <si>
    <t>20.155</t>
  </si>
  <si>
    <t>20.156</t>
  </si>
  <si>
    <t>20.157</t>
  </si>
  <si>
    <t>20.158</t>
  </si>
  <si>
    <t>20.159</t>
  </si>
  <si>
    <t>20.160</t>
  </si>
  <si>
    <t>20.161</t>
  </si>
  <si>
    <t>20.162</t>
  </si>
  <si>
    <t>20.163</t>
  </si>
  <si>
    <t>20.164</t>
  </si>
  <si>
    <t>20.165</t>
  </si>
  <si>
    <t>20.166</t>
  </si>
  <si>
    <t>20.167</t>
  </si>
  <si>
    <t>20.168</t>
  </si>
  <si>
    <t>20.169</t>
  </si>
  <si>
    <t>20.170</t>
  </si>
  <si>
    <t>20.171</t>
  </si>
  <si>
    <t>20.172</t>
  </si>
  <si>
    <t>20.173</t>
  </si>
  <si>
    <t>20.174</t>
  </si>
  <si>
    <t>20.175</t>
  </si>
  <si>
    <t>20.176</t>
  </si>
  <si>
    <t>20.177</t>
  </si>
  <si>
    <t>20.178</t>
  </si>
  <si>
    <t>20.179</t>
  </si>
  <si>
    <t>INSTALAÇÕES ESPECIAIS (IT MÉDICO, SISTEMAS ESPECIAIS E SONORIZAÇÃO)</t>
  </si>
  <si>
    <t xml:space="preserve">Quadro elétrico de distribuição e comando, do tipo armário em chapa de aço 2,65mm, com pintura eletrostática a pó na cor RAL 7032; base soleira em perfil U ennjecido, em chapa de aço 2mm para proteção contra umidade; dimensões 2000x880x400 AxLxP. O quadro elétrico deve ser totalmente industrializado, completo com todos os componentes como disjuntores, barramentos, multimedidores, inversores, cabos e afins,  conforme diagrama unifilar e detalhe dos quadros. O fornecimento do quadro deve ser composto com laudo de teste de funcionamento, laudo de teste de isolamento, laudo de teste de conformidade com o projeto, manuais dos equipamentos internos e termo de garantia.  O quadro deve ser confeccionado seguindo todas as normas vigentes como NBR 5410, NBR IEC-60439-1. Referência no projeto: Comando e distribuição Chiller e bombas de agua gelada. </t>
  </si>
  <si>
    <t>Kit Exaustor de teto para banheiros com 150m³/h. Ref. Ventokit Multivac 150A</t>
  </si>
  <si>
    <t>CAIXA D´AGUA EM POLIETILENO, 500 LITROS, COM ACESSÓRIOS</t>
  </si>
  <si>
    <t>TRANSFORMADOR DISTRIBUICAO 750KVA TRIFASICO 60HZ CLASSE 15KV IMERSO EM ÓLEO MINERAL FORNECIMENTO E INSTALACAO</t>
  </si>
  <si>
    <t>73857/9</t>
  </si>
  <si>
    <r>
      <t xml:space="preserve">ALUGUEL CONTAINER/ESCRIT/WC C/1 VASO/1 LAV/1 MIC/4 CHUV LARG          =2,20M COMPR=6,20M ALT=2,50M CHAPA ACO NERV TRAPEZ FORROC/            ISOL TERMO-ACUST CHASSIS REFORC PISO COMPENS NAVAL INCL INST          ELETR/HIDRO-SANIT EXCL TRANSP/CARGA/DESCARGA </t>
    </r>
    <r>
      <rPr>
        <b/>
        <sz val="8"/>
        <color rgb="FF000000"/>
        <rFont val="Arial"/>
        <family val="2"/>
      </rPr>
      <t>(2 unid x 12 meses)</t>
    </r>
  </si>
  <si>
    <t>SINDUSCON</t>
  </si>
  <si>
    <t>TÉCNICO DE SEGURANÇA DO TRABALHO</t>
  </si>
  <si>
    <t>CONCRETAGEM DE VIGAS E LAJES, FCK=20 MPA, PARA LAJES PREMOLDADAS COM USO DE BOMBA EM EDIFICAÇÃO COM ÁREA MÉDIA DE LAJES MAIOR QUE 20 M² - LANÇAMENTO, ADENSAMENTO E ACABAMENTO. AF_12/2015</t>
  </si>
  <si>
    <t xml:space="preserve">IMPERMEABILIZAÇÃO COM CIMENTO POLIMÉRICO - 2 DEMÃOS - ESTRUTURADO COM VÉU DE POLIÉSTER </t>
  </si>
  <si>
    <t>C4294</t>
  </si>
  <si>
    <t>FORRO DE GESSO ACARTONADO ESTRUTURADO - FORNECIMENTO E MONTAGEM - M2</t>
  </si>
  <si>
    <t>FORNECIMENTO E MONTAGEM DE ESTRUTURA METÁLICA W 250 X 38.5 (pilares e vigas :chiller e fancoil)</t>
  </si>
  <si>
    <t>COBERTURA E ESTUTURA METÁLICA</t>
  </si>
  <si>
    <t>FORNECIMENTO E MONTAGEM DE ESTRUTURA METÁLICA COBERTURA ÁREA TÉCNICA</t>
  </si>
  <si>
    <t xml:space="preserve"> RG70177</t>
  </si>
  <si>
    <t>FORRO MODULAR, COR BRANCA, ESPESSURA DE 15MM, MODULAÇÃO DE 625X625MM, COM SISTEMA DE ESTRUTURA APARENTE (SISTEMA C), BORDAS SK - FORNECIMENTO E INSTALAÇÃO</t>
  </si>
  <si>
    <t>RG70178</t>
  </si>
  <si>
    <t>CONCRETAGEM DE PILARES, FCK = 25 MPA, COM USO DE BOMBA EM EDIFICAÇÃO COM SEÇÃO MÉDIA DE PILARES MAIOR QUE 0,25 M² - LANÇAMENTO, ADENSAMENTO E ACABAMENTO. AF_12/2015</t>
  </si>
  <si>
    <t xml:space="preserve">EMOP </t>
  </si>
  <si>
    <t>18.018.0010-0</t>
  </si>
  <si>
    <t>CORTINA DIVISORIA HOSPITALAR, SEM EMENDAS, CONFECCIONADA EM VINIL DE ALTO ESPESSURA 0,4 MM, ANTICHAMA, ANTIFUNGO, BACTERICIDA E ANTIESTATICO, COM 1,80 M</t>
  </si>
  <si>
    <t xml:space="preserve"> RG70180</t>
  </si>
  <si>
    <t>9.9</t>
  </si>
  <si>
    <t>RG70182</t>
  </si>
  <si>
    <t>RG70184</t>
  </si>
  <si>
    <t>RG70185</t>
  </si>
  <si>
    <t>EMBOÇO, PARA RECEBIMENTO DE CERÂMICA, EM ARGAMASSA INDUSTRIALIZADA, APLICADO COM EQUIPAMENTO DE MISTURA E PROJEÇÃO DE 1,5 M3/H, EM FACES INTERNAS DE PAREDES DE AMBIENTES COM ÁREA MAIOR QUE 10M2, ESPESSURA 10MM, COM TALISCAS. AF_06/2014</t>
  </si>
  <si>
    <t xml:space="preserve"> RG70156</t>
  </si>
  <si>
    <t>REJUNTAMENTO C/ ARG. PRÉ-FABRICADA, JUNTA ATÉ 2mm EM CERÂMICA, ACIMA DE 30x30 cm (900 cm²) E PORCELANATOS (PAREDE/PISO)</t>
  </si>
  <si>
    <t>6.5</t>
  </si>
  <si>
    <t xml:space="preserve"> RG70189</t>
  </si>
  <si>
    <t>PROTETOR DE PAREDE , MODELO CCR-80 (H=20,3CM)  COR CINZA 1360</t>
  </si>
  <si>
    <t>PROTETOR DE PAREDE TIPO CORRIMÃO , MODELO CRB-40 COR CINZA 1360</t>
  </si>
  <si>
    <t>PROTETOR DE CANTOS , MODELO CSM-20 H=120CM COR CINZA 1360</t>
  </si>
  <si>
    <t>RODAPÉ EM PORCELANATO TÉCNICO  H=10CM ACABAMENTO, ASSENTADO COM ARGAMASSA COLANTE PARA PORCELANATO, INCLUSO REJUNTAMENTO, JUNTAS 2MM</t>
  </si>
  <si>
    <t>MANTA VINÍLICA PARA CENTRO CIRURGICO (PISO CONDUTIVO)  IQ TORO SC REF. 3093100 E 3093107  - FORNECIMENTO E INSTALAÇÃO</t>
  </si>
  <si>
    <t>RODAPÉ EM MANTA VINÍLICA PARA CENTRO CIRURGICO (PISO CONDUTIVO) IQ TORO SC REF. 3093100 E 3093107  - FORNECIMENTO E INSTALAÇÃO</t>
  </si>
  <si>
    <t>ELETRICISTA COM ENCARGOS COMPLEMENTARES</t>
  </si>
  <si>
    <t xml:space="preserve"> 88264 /SINAPI</t>
  </si>
  <si>
    <t>AJUDANTE ESPECIALIZADO COM ENCARGOS COMPLEMENTARES</t>
  </si>
  <si>
    <t>88243/SINAPI</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</si>
</sst>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0_-;\-* #,##0_-;_-* &quot;-&quot;_-;_-@_-"/>
    <numFmt numFmtId="44" formatCode="_-&quot;R$&quot;\ * #,##0.00_-;\-&quot;R$&quot;\ * #,##0.00_-;_-&quot;R$&quot;\ * &quot;-&quot;??_-;_-@_-"/>
    <numFmt numFmtId="43" formatCode="_-* #,##0.00_-;\-* #,##0.00_-;_-* &quot;-&quot;??_-;_-@_-"/>
    <numFmt numFmtId="164" formatCode="0.0%"/>
    <numFmt numFmtId="165" formatCode="#,###.00"/>
    <numFmt numFmtId="166" formatCode="_(* #,##0.00_);_(* \(#,##0.00\);_(* &quot;-&quot;??_);_(@_)"/>
    <numFmt numFmtId="167" formatCode="0.0000"/>
    <numFmt numFmtId="168" formatCode="_(* #,##0_);_(* \(#,##0\);_(* &quot;-&quot;_);_(@_)"/>
    <numFmt numFmtId="169" formatCode="\$#,##0.00\ ;\(\$#,##0.00\)"/>
    <numFmt numFmtId="170" formatCode="_(&quot;$&quot;* #,##0_);_(&quot;$&quot;* \(#,##0\);_(&quot;$&quot;* &quot;-&quot;_);_(@_)"/>
    <numFmt numFmtId="171" formatCode="\$#,##0\ ;\(\$#,##0\)"/>
    <numFmt numFmtId="172" formatCode="_([$€]* #,##0.00_);_([$€]* \(#,##0.00\);_([$€]* &quot;-&quot;??_);_(@_)"/>
    <numFmt numFmtId="173" formatCode="_([$€-2]* #,##0.00_);_([$€-2]* \(#,##0.00\);_([$€-2]* \-??_)"/>
    <numFmt numFmtId="174" formatCode="&quot;R$ &quot;#,##0.00"/>
    <numFmt numFmtId="175" formatCode="_-* #,##0\ _F_-;\-* #,##0\ _F_-;_-* &quot;-&quot;\ _F_-;_-@_-"/>
    <numFmt numFmtId="176" formatCode="_(&quot;R$ &quot;* #,##0.00_);_(&quot;R$ &quot;* \(#,##0.00\);_(&quot;R$ &quot;* &quot;-&quot;??_);_(@_)"/>
    <numFmt numFmtId="177" formatCode="#."/>
    <numFmt numFmtId="178" formatCode="_-* #,##0\ &quot;F&quot;_-;\-* #,##0\ &quot;F&quot;_-;_-* &quot;-&quot;\ &quot;F&quot;_-;_-@_-"/>
    <numFmt numFmtId="179" formatCode="#,##0.00\ &quot;F&quot;;[Red]\-#,##0.00\ &quot;F&quot;"/>
    <numFmt numFmtId="180" formatCode="ddd"/>
    <numFmt numFmtId="181" formatCode="d/mm/yyyy"/>
    <numFmt numFmtId="182" formatCode="dd/mm/yy"/>
    <numFmt numFmtId="183" formatCode="00\ &quot;Meses&quot;"/>
    <numFmt numFmtId="184" formatCode="_-* #,##0.0_-;\-* #,##0.0_-;_-* &quot;-&quot;?_-;_-@_-"/>
    <numFmt numFmtId="185" formatCode="#,##0.00_ ;\-#,##0.00\ "/>
    <numFmt numFmtId="186" formatCode="#,##0.000"/>
    <numFmt numFmtId="187" formatCode="_(&quot;R$&quot;* #,##0.0000_);_(&quot;R$&quot;* \(#,##0.0000\);_(&quot;R$&quot;* &quot;-&quot;????_);_(@_)"/>
  </numFmts>
  <fonts count="96">
    <font>
      <sz val="11"/>
      <color rgb="FF000000"/>
      <name val="Calibri"/>
      <family val="2"/>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charset val="204"/>
    </font>
    <font>
      <b/>
      <sz val="11"/>
      <color rgb="FF000000"/>
      <name val="Calibri"/>
      <family val="2"/>
    </font>
    <font>
      <b/>
      <sz val="8"/>
      <color rgb="FF000000"/>
      <name val="Arial"/>
      <family val="2"/>
    </font>
    <font>
      <sz val="8"/>
      <color rgb="FF000000"/>
      <name val="Arial"/>
      <family val="2"/>
    </font>
    <font>
      <sz val="8"/>
      <color rgb="FF000000"/>
      <name val="Calibri"/>
      <family val="2"/>
      <charset val="204"/>
    </font>
    <font>
      <b/>
      <sz val="12"/>
      <color indexed="8"/>
      <name val="Arial"/>
      <family val="2"/>
    </font>
    <font>
      <b/>
      <sz val="11"/>
      <color rgb="FFFF0000"/>
      <name val="Calibri"/>
      <family val="2"/>
    </font>
    <font>
      <sz val="8"/>
      <name val="Arial"/>
      <family val="2"/>
    </font>
    <font>
      <sz val="8"/>
      <name val="Arial"/>
      <family val="2"/>
    </font>
    <font>
      <b/>
      <sz val="8"/>
      <color rgb="FF000000"/>
      <name val="Arial"/>
      <family val="2"/>
    </font>
    <font>
      <b/>
      <sz val="11"/>
      <color theme="1"/>
      <name val="Calibri"/>
      <family val="2"/>
      <scheme val="minor"/>
    </font>
    <font>
      <sz val="11"/>
      <name val="Arial"/>
      <family val="1"/>
    </font>
    <font>
      <b/>
      <sz val="11"/>
      <name val="Arial"/>
      <family val="1"/>
    </font>
    <font>
      <b/>
      <sz val="14"/>
      <color theme="1"/>
      <name val="Calibri"/>
      <family val="2"/>
      <scheme val="minor"/>
    </font>
    <font>
      <b/>
      <sz val="14"/>
      <color theme="0"/>
      <name val="Calibri"/>
      <family val="2"/>
      <scheme val="minor"/>
    </font>
    <font>
      <b/>
      <sz val="11"/>
      <name val="Calibri"/>
      <family val="2"/>
      <scheme val="minor"/>
    </font>
    <font>
      <b/>
      <sz val="14"/>
      <color rgb="FF000000"/>
      <name val="Times New Roman"/>
      <family val="1"/>
    </font>
    <font>
      <sz val="10"/>
      <color indexed="8"/>
      <name val="MS Sans Serif"/>
      <family val="2"/>
    </font>
    <font>
      <b/>
      <sz val="22"/>
      <color indexed="8"/>
      <name val="Times New Roman"/>
      <family val="1"/>
    </font>
    <font>
      <b/>
      <sz val="9.85"/>
      <color indexed="8"/>
      <name val="Times New Roman"/>
      <family val="1"/>
    </font>
    <font>
      <b/>
      <sz val="12"/>
      <color indexed="8"/>
      <name val="Times New Roman"/>
      <family val="1"/>
    </font>
    <font>
      <b/>
      <sz val="16"/>
      <color rgb="FF000000"/>
      <name val="Times New Roman"/>
      <family val="1"/>
    </font>
    <font>
      <b/>
      <sz val="12"/>
      <color rgb="FF000000"/>
      <name val="Times New Roman"/>
      <family val="1"/>
    </font>
    <font>
      <sz val="10"/>
      <name val="Arial"/>
      <family val="2"/>
    </font>
    <font>
      <b/>
      <sz val="16"/>
      <name val="Arial"/>
      <family val="2"/>
    </font>
    <font>
      <b/>
      <sz val="8"/>
      <name val="Arial"/>
      <family val="2"/>
    </font>
    <font>
      <b/>
      <sz val="10"/>
      <name val="Arial"/>
      <family val="2"/>
    </font>
    <font>
      <sz val="11"/>
      <color indexed="8"/>
      <name val="Calibri"/>
      <family val="2"/>
    </font>
    <font>
      <sz val="11"/>
      <name val="Century Gothic"/>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8"/>
      <name val="Arial"/>
      <family val="2"/>
    </font>
    <font>
      <b/>
      <sz val="10"/>
      <color indexed="22"/>
      <name val="Arial"/>
      <family val="2"/>
    </font>
    <font>
      <sz val="1"/>
      <color indexed="8"/>
      <name val="Courier"/>
      <family val="3"/>
    </font>
    <font>
      <sz val="11"/>
      <color indexed="62"/>
      <name val="Calibri"/>
      <family val="2"/>
    </font>
    <font>
      <sz val="10"/>
      <color indexed="8"/>
      <name val="Times New Roman"/>
      <family val="1"/>
      <charset val="1"/>
    </font>
    <font>
      <i/>
      <sz val="11"/>
      <color indexed="23"/>
      <name val="Calibri"/>
      <family val="2"/>
    </font>
    <font>
      <b/>
      <sz val="18"/>
      <color indexed="22"/>
      <name val="Arial"/>
      <family val="2"/>
    </font>
    <font>
      <b/>
      <sz val="12"/>
      <color indexed="22"/>
      <name val="Arial"/>
      <family val="2"/>
    </font>
    <font>
      <b/>
      <sz val="11"/>
      <color indexed="56"/>
      <name val="Calibri"/>
      <family val="2"/>
    </font>
    <font>
      <u/>
      <sz val="7.5"/>
      <color indexed="12"/>
      <name val="Arial"/>
      <family val="2"/>
    </font>
    <font>
      <u/>
      <sz val="7.5"/>
      <color indexed="36"/>
      <name val="Helv"/>
      <family val="2"/>
    </font>
    <font>
      <u/>
      <sz val="7.5"/>
      <color indexed="12"/>
      <name val="Helv"/>
      <family val="2"/>
    </font>
    <font>
      <sz val="10"/>
      <name val="Helv"/>
    </font>
    <font>
      <sz val="10"/>
      <name val="Times New Roman"/>
      <family val="1"/>
    </font>
    <font>
      <b/>
      <sz val="10.1"/>
      <color indexed="8"/>
      <name val="Times New Roman"/>
      <family val="1"/>
    </font>
    <font>
      <sz val="11"/>
      <color indexed="60"/>
      <name val="Calibri"/>
      <family val="2"/>
    </font>
    <font>
      <sz val="12"/>
      <name val="Courier New"/>
      <family val="3"/>
    </font>
    <font>
      <sz val="11"/>
      <color theme="1"/>
      <name val="Calibri"/>
      <family val="2"/>
      <charset val="134"/>
      <scheme val="minor"/>
    </font>
    <font>
      <b/>
      <sz val="11"/>
      <color indexed="63"/>
      <name val="Calibri"/>
      <family val="2"/>
    </font>
    <font>
      <sz val="10"/>
      <color indexed="8"/>
      <name val="Times New Roman"/>
      <family val="2"/>
    </font>
    <font>
      <sz val="1"/>
      <color indexed="18"/>
      <name val="Courier"/>
      <family val="3"/>
    </font>
    <font>
      <sz val="11"/>
      <color indexed="10"/>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11"/>
      <name val="Arial"/>
      <family val="2"/>
    </font>
    <font>
      <b/>
      <sz val="11"/>
      <color theme="1"/>
      <name val="Arial"/>
      <family val="2"/>
    </font>
    <font>
      <b/>
      <sz val="10"/>
      <color theme="1"/>
      <name val="Arial"/>
      <family val="2"/>
    </font>
    <font>
      <b/>
      <sz val="9"/>
      <color theme="1"/>
      <name val="Arial"/>
      <family val="2"/>
    </font>
    <font>
      <b/>
      <sz val="9"/>
      <color theme="1"/>
      <name val="Calibri"/>
      <family val="2"/>
      <scheme val="minor"/>
    </font>
    <font>
      <b/>
      <sz val="8"/>
      <color theme="1"/>
      <name val="Arial"/>
      <family val="2"/>
    </font>
    <font>
      <b/>
      <sz val="8"/>
      <color theme="1"/>
      <name val="Calibri"/>
      <family val="2"/>
      <scheme val="minor"/>
    </font>
    <font>
      <sz val="8"/>
      <color theme="1"/>
      <name val="Arial"/>
      <family val="2"/>
    </font>
    <font>
      <sz val="8"/>
      <color theme="1"/>
      <name val="Calibri"/>
      <family val="2"/>
      <scheme val="minor"/>
    </font>
    <font>
      <b/>
      <sz val="8"/>
      <name val="Arial"/>
      <family val="1"/>
    </font>
    <font>
      <sz val="8"/>
      <name val="Arial"/>
      <family val="1"/>
    </font>
    <font>
      <b/>
      <sz val="8"/>
      <name val="Calibri"/>
      <family val="2"/>
      <scheme val="minor"/>
    </font>
    <font>
      <sz val="8"/>
      <name val="Calibri"/>
      <family val="2"/>
      <scheme val="minor"/>
    </font>
    <font>
      <b/>
      <sz val="11"/>
      <name val="Arial"/>
      <family val="2"/>
    </font>
    <font>
      <sz val="9"/>
      <color indexed="8"/>
      <name val="Verdana"/>
      <family val="2"/>
    </font>
    <font>
      <b/>
      <sz val="9"/>
      <color indexed="8"/>
      <name val="Arial"/>
      <family val="2"/>
    </font>
    <font>
      <sz val="9"/>
      <color indexed="8"/>
      <name val="Arial"/>
      <family val="2"/>
    </font>
    <font>
      <sz val="9"/>
      <color theme="1"/>
      <name val="Arial"/>
      <family val="2"/>
    </font>
    <font>
      <b/>
      <sz val="9"/>
      <color indexed="8"/>
      <name val="Verdana"/>
      <family val="2"/>
    </font>
    <font>
      <sz val="9"/>
      <name val="Arial"/>
      <family val="2"/>
    </font>
    <font>
      <b/>
      <sz val="8"/>
      <color theme="1"/>
      <name val="Calibri"/>
      <family val="2"/>
      <scheme val="minor"/>
    </font>
    <font>
      <b/>
      <sz val="8"/>
      <name val="Arial"/>
      <family val="2"/>
    </font>
    <font>
      <sz val="8"/>
      <color rgb="FF000000"/>
      <name val="Arial"/>
      <family val="2"/>
    </font>
    <font>
      <sz val="8"/>
      <color theme="1"/>
      <name val="Arial"/>
      <family val="2"/>
    </font>
    <font>
      <sz val="8"/>
      <name val="Arial"/>
      <family val="2"/>
    </font>
    <font>
      <b/>
      <sz val="8"/>
      <color rgb="FF000000"/>
      <name val="Arial"/>
      <family val="2"/>
    </font>
    <font>
      <sz val="11"/>
      <color rgb="FF000000"/>
      <name val="Arial"/>
      <family val="2"/>
    </font>
    <font>
      <sz val="8"/>
      <color rgb="FF000000"/>
      <name val="Arial"/>
      <family val="2"/>
      <charset val="1"/>
    </font>
    <font>
      <sz val="8"/>
      <name val="Arial"/>
      <family val="2"/>
      <charset val="1"/>
    </font>
  </fonts>
  <fills count="5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rgb="FFE6E6E6"/>
      </patternFill>
    </fill>
    <fill>
      <patternFill patternType="solid">
        <fgColor rgb="FFFFFFFF"/>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rgb="FFE6E6E6"/>
        <bgColor indexed="64"/>
      </patternFill>
    </fill>
    <fill>
      <patternFill patternType="solid">
        <fgColor theme="0" tint="-0.14999847407452621"/>
        <bgColor indexed="64"/>
      </patternFill>
    </fill>
    <fill>
      <patternFill patternType="solid">
        <fgColor theme="0" tint="-0.499984740745262"/>
        <bgColor indexed="64"/>
      </patternFill>
    </fill>
  </fills>
  <borders count="5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indexed="64"/>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rgb="FF000000"/>
      </bottom>
      <diagonal/>
    </border>
    <border>
      <left/>
      <right/>
      <top/>
      <bottom style="thin">
        <color rgb="FF000000"/>
      </bottom>
      <diagonal/>
    </border>
    <border>
      <left style="thin">
        <color rgb="FF000000"/>
      </left>
      <right style="thin">
        <color indexed="64"/>
      </right>
      <top style="thin">
        <color auto="1"/>
      </top>
      <bottom style="thin">
        <color rgb="FF000000"/>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style="thin">
        <color indexed="64"/>
      </top>
      <bottom style="double">
        <color indexed="6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style="thin">
        <color rgb="FF000000"/>
      </bottom>
      <diagonal/>
    </border>
  </borders>
  <cellStyleXfs count="393">
    <xf numFmtId="0" fontId="0" fillId="0" borderId="0"/>
    <xf numFmtId="0" fontId="5" fillId="0" borderId="0"/>
    <xf numFmtId="9" fontId="5" fillId="0" borderId="0" applyFont="0" applyFill="0" applyBorder="0" applyAlignment="0" applyProtection="0"/>
    <xf numFmtId="0" fontId="4" fillId="0" borderId="0"/>
    <xf numFmtId="0" fontId="5" fillId="0" borderId="0"/>
    <xf numFmtId="44" fontId="5" fillId="0" borderId="0" applyFont="0" applyFill="0" applyBorder="0" applyAlignment="0" applyProtection="0"/>
    <xf numFmtId="0" fontId="3" fillId="0" borderId="0"/>
    <xf numFmtId="0" fontId="16" fillId="0" borderId="0"/>
    <xf numFmtId="0" fontId="22" fillId="0" borderId="0"/>
    <xf numFmtId="0" fontId="28" fillId="0" borderId="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4" fontId="33" fillId="0" borderId="28" applyNumberFormat="0" applyBorder="0" applyAlignment="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11" borderId="0" applyNumberFormat="0" applyBorder="0" applyAlignment="0" applyProtection="0"/>
    <xf numFmtId="0" fontId="32" fillId="20"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4" fillId="28"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9" borderId="0" applyNumberFormat="0" applyBorder="0" applyAlignment="0" applyProtection="0"/>
    <xf numFmtId="0" fontId="35" fillId="9"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7" fillId="40" borderId="29" applyNumberFormat="0" applyAlignment="0" applyProtection="0"/>
    <xf numFmtId="0" fontId="37" fillId="41" borderId="29" applyNumberFormat="0" applyAlignment="0" applyProtection="0"/>
    <xf numFmtId="0" fontId="37" fillId="41" borderId="29" applyNumberFormat="0" applyAlignment="0" applyProtection="0"/>
    <xf numFmtId="0" fontId="28" fillId="0" borderId="0"/>
    <xf numFmtId="0" fontId="38" fillId="42" borderId="30" applyNumberFormat="0" applyAlignment="0" applyProtection="0"/>
    <xf numFmtId="0" fontId="38" fillId="42" borderId="30" applyNumberFormat="0" applyAlignment="0" applyProtection="0"/>
    <xf numFmtId="0" fontId="39" fillId="0" borderId="31" applyNumberFormat="0" applyFill="0" applyAlignment="0" applyProtection="0"/>
    <xf numFmtId="0" fontId="39" fillId="0" borderId="31" applyNumberFormat="0" applyFill="0" applyAlignment="0" applyProtection="0"/>
    <xf numFmtId="0" fontId="38" fillId="43" borderId="30" applyNumberFormat="0" applyAlignment="0" applyProtection="0"/>
    <xf numFmtId="168" fontId="28" fillId="0" borderId="0" applyFont="0" applyFill="0" applyBorder="0" applyAlignment="0" applyProtection="0"/>
    <xf numFmtId="41" fontId="28" fillId="0" borderId="0" applyFont="0" applyFill="0" applyBorder="0" applyAlignment="0" applyProtection="0"/>
    <xf numFmtId="3" fontId="40" fillId="0" borderId="0" applyFont="0" applyFill="0" applyBorder="0" applyAlignment="0" applyProtection="0"/>
    <xf numFmtId="169" fontId="41" fillId="0" borderId="0" applyNumberFormat="0" applyFont="0" applyFill="0" applyBorder="0" applyAlignment="0" applyProtection="0"/>
    <xf numFmtId="170" fontId="28" fillId="0" borderId="0" applyFont="0" applyFill="0" applyBorder="0" applyAlignment="0" applyProtection="0"/>
    <xf numFmtId="171" fontId="40" fillId="0" borderId="0" applyFont="0" applyFill="0" applyBorder="0" applyAlignment="0" applyProtection="0"/>
    <xf numFmtId="0" fontId="42" fillId="0" borderId="0">
      <protection locked="0"/>
    </xf>
    <xf numFmtId="0" fontId="42" fillId="0" borderId="0">
      <protection locked="0"/>
    </xf>
    <xf numFmtId="0" fontId="42" fillId="0" borderId="0">
      <protection locked="0"/>
    </xf>
    <xf numFmtId="0" fontId="42" fillId="0" borderId="0">
      <protection locked="0"/>
    </xf>
    <xf numFmtId="0" fontId="40" fillId="0" borderId="0" applyFont="0" applyFill="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3" fillId="19" borderId="29" applyNumberFormat="0" applyAlignment="0" applyProtection="0"/>
    <xf numFmtId="0" fontId="43" fillId="19" borderId="29" applyNumberFormat="0" applyAlignment="0" applyProtection="0"/>
    <xf numFmtId="172" fontId="28" fillId="0" borderId="0" applyFont="0" applyFill="0" applyBorder="0" applyAlignment="0" applyProtection="0"/>
    <xf numFmtId="173" fontId="28" fillId="0" borderId="0" applyFill="0" applyBorder="0" applyAlignment="0" applyProtection="0"/>
    <xf numFmtId="172" fontId="28" fillId="0" borderId="0" applyFont="0" applyFill="0" applyBorder="0" applyAlignment="0" applyProtection="0"/>
    <xf numFmtId="0" fontId="44" fillId="0" borderId="0"/>
    <xf numFmtId="0" fontId="45" fillId="0" borderId="0" applyNumberFormat="0" applyFill="0" applyBorder="0" applyAlignment="0" applyProtection="0"/>
    <xf numFmtId="2" fontId="40" fillId="0" borderId="0" applyFont="0" applyFill="0" applyBorder="0" applyAlignment="0" applyProtection="0"/>
    <xf numFmtId="174" fontId="28" fillId="0" borderId="0">
      <protection locked="0"/>
    </xf>
    <xf numFmtId="174" fontId="28" fillId="0" borderId="0">
      <protection locked="0"/>
    </xf>
    <xf numFmtId="174" fontId="28" fillId="0" borderId="0">
      <protection locked="0"/>
    </xf>
    <xf numFmtId="174" fontId="28" fillId="0" borderId="0">
      <protection locked="0"/>
    </xf>
    <xf numFmtId="0" fontId="36" fillId="10" borderId="0" applyNumberFormat="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32"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35" fillId="15" borderId="0" applyNumberFormat="0" applyBorder="0" applyAlignment="0" applyProtection="0"/>
    <xf numFmtId="0" fontId="35" fillId="15" borderId="0" applyNumberFormat="0" applyBorder="0" applyAlignment="0" applyProtection="0"/>
    <xf numFmtId="0" fontId="43" fillId="13" borderId="29" applyNumberFormat="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39" fillId="0" borderId="31" applyNumberFormat="0" applyFill="0" applyAlignment="0" applyProtection="0"/>
    <xf numFmtId="175" fontId="28" fillId="0" borderId="0" applyFont="0" applyFill="0" applyBorder="0" applyAlignment="0" applyProtection="0"/>
    <xf numFmtId="4" fontId="52" fillId="0" borderId="0" applyFont="0" applyFill="0" applyBorder="0" applyAlignment="0" applyProtection="0"/>
    <xf numFmtId="176" fontId="53"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54" fillId="0" borderId="0" applyNumberFormat="0" applyFill="0" applyBorder="0" applyProtection="0">
      <alignment vertical="center"/>
    </xf>
    <xf numFmtId="176" fontId="28" fillId="0" borderId="0" applyFont="0" applyFill="0" applyBorder="0" applyAlignment="0" applyProtection="0"/>
    <xf numFmtId="176" fontId="28" fillId="0" borderId="0" applyFont="0" applyFill="0" applyBorder="0" applyAlignment="0" applyProtection="0"/>
    <xf numFmtId="3" fontId="28" fillId="0" borderId="0" applyFont="0" applyFill="0" applyBorder="0" applyAlignment="0" applyProtection="0"/>
    <xf numFmtId="178" fontId="28" fillId="0" borderId="0" applyFont="0" applyFill="0" applyBorder="0" applyAlignment="0" applyProtection="0"/>
    <xf numFmtId="179" fontId="52" fillId="0" borderId="0" applyFont="0" applyFill="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39" fontId="56" fillId="0" borderId="0"/>
    <xf numFmtId="0" fontId="3" fillId="0" borderId="0"/>
    <xf numFmtId="0" fontId="3" fillId="0" borderId="0"/>
    <xf numFmtId="0" fontId="3" fillId="0" borderId="0"/>
    <xf numFmtId="0" fontId="57" fillId="0" borderId="0">
      <alignment vertical="center"/>
    </xf>
    <xf numFmtId="0" fontId="53" fillId="0" borderId="0"/>
    <xf numFmtId="39" fontId="56" fillId="0" borderId="0"/>
    <xf numFmtId="0" fontId="28" fillId="0" borderId="0"/>
    <xf numFmtId="0" fontId="28" fillId="0" borderId="0"/>
    <xf numFmtId="0" fontId="2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28" fillId="0" borderId="0"/>
    <xf numFmtId="0" fontId="3" fillId="0" borderId="0"/>
    <xf numFmtId="0" fontId="28" fillId="0" borderId="0"/>
    <xf numFmtId="0" fontId="16" fillId="0" borderId="0"/>
    <xf numFmtId="0" fontId="3" fillId="0" borderId="0"/>
    <xf numFmtId="0" fontId="3" fillId="0" borderId="0"/>
    <xf numFmtId="0" fontId="28" fillId="0" borderId="0"/>
    <xf numFmtId="0" fontId="3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50" borderId="33" applyNumberFormat="0" applyAlignment="0" applyProtection="0"/>
    <xf numFmtId="0" fontId="28" fillId="50" borderId="33" applyNumberFormat="0" applyAlignment="0" applyProtection="0"/>
    <xf numFmtId="0" fontId="28" fillId="51" borderId="33" applyNumberFormat="0" applyFont="0" applyAlignment="0" applyProtection="0"/>
    <xf numFmtId="0" fontId="58" fillId="40" borderId="34" applyNumberFormat="0" applyAlignment="0" applyProtection="0"/>
    <xf numFmtId="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1" fontId="28" fillId="0" borderId="0">
      <protection locked="0"/>
    </xf>
    <xf numFmtId="181" fontId="28" fillId="0" borderId="0">
      <protection locked="0"/>
    </xf>
    <xf numFmtId="181" fontId="28" fillId="0" borderId="0">
      <protection locked="0"/>
    </xf>
    <xf numFmtId="181" fontId="28" fillId="0" borderId="0">
      <protection locked="0"/>
    </xf>
    <xf numFmtId="9" fontId="28"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0" fontId="58" fillId="41" borderId="34" applyNumberFormat="0" applyAlignment="0" applyProtection="0"/>
    <xf numFmtId="0" fontId="58" fillId="41" borderId="34" applyNumberFormat="0" applyAlignment="0" applyProtection="0"/>
    <xf numFmtId="177" fontId="60" fillId="0" borderId="0">
      <protection locked="0"/>
    </xf>
    <xf numFmtId="166"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0"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43" fontId="28" fillId="0" borderId="0" applyFont="0" applyFill="0" applyBorder="0" applyAlignment="0" applyProtection="0"/>
    <xf numFmtId="0" fontId="28" fillId="0" borderId="0" applyFont="0" applyFill="0" applyBorder="0" applyAlignment="0" applyProtection="0"/>
    <xf numFmtId="177" fontId="2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28" fillId="0" borderId="0" applyFont="0" applyFill="0" applyBorder="0" applyAlignment="0" applyProtection="0"/>
    <xf numFmtId="43" fontId="32" fillId="0" borderId="0" applyFont="0" applyFill="0" applyBorder="0" applyAlignment="0" applyProtection="0"/>
    <xf numFmtId="40" fontId="28" fillId="0" borderId="0" applyFill="0" applyBorder="0" applyAlignment="0" applyProtection="0"/>
    <xf numFmtId="182" fontId="28" fillId="0" borderId="0" applyFont="0" applyFill="0" applyBorder="0" applyAlignment="0" applyProtection="0"/>
    <xf numFmtId="43" fontId="32" fillId="0" borderId="0" applyFont="0" applyFill="0" applyBorder="0" applyAlignment="0" applyProtection="0"/>
    <xf numFmtId="166" fontId="28" fillId="0" borderId="0" applyFont="0" applyFill="0" applyBorder="0" applyAlignment="0" applyProtection="0"/>
    <xf numFmtId="43" fontId="32" fillId="0" borderId="0" applyFont="0" applyFill="0" applyBorder="0" applyAlignment="0" applyProtection="0"/>
    <xf numFmtId="18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84" fontId="28" fillId="0" borderId="0" applyFont="0" applyFill="0" applyBorder="0" applyAlignment="0" applyProtection="0"/>
    <xf numFmtId="185" fontId="28" fillId="0" borderId="0" applyFont="0" applyFill="0" applyBorder="0" applyAlignment="0" applyProtection="0"/>
    <xf numFmtId="43" fontId="32" fillId="0" borderId="0" applyFont="0" applyFill="0" applyBorder="0" applyAlignment="0" applyProtection="0"/>
    <xf numFmtId="183" fontId="28" fillId="0" borderId="0" applyFont="0" applyFill="0" applyBorder="0" applyAlignment="0" applyProtection="0"/>
    <xf numFmtId="184" fontId="28" fillId="0" borderId="0" applyFont="0" applyFill="0" applyBorder="0" applyAlignment="0" applyProtection="0"/>
    <xf numFmtId="185"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8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0" fontId="28" fillId="0" borderId="0"/>
    <xf numFmtId="0" fontId="40" fillId="0" borderId="0">
      <alignment vertical="top"/>
    </xf>
    <xf numFmtId="0" fontId="61" fillId="0" borderId="0" applyNumberFormat="0" applyFill="0" applyBorder="0" applyAlignment="0" applyProtection="0"/>
    <xf numFmtId="0" fontId="6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62" fillId="0" borderId="0" applyNumberFormat="0" applyFill="0" applyBorder="0" applyAlignment="0" applyProtection="0"/>
    <xf numFmtId="0" fontId="63" fillId="0" borderId="35" applyNumberFormat="0" applyFill="0" applyAlignment="0" applyProtection="0"/>
    <xf numFmtId="0" fontId="63" fillId="0" borderId="35" applyNumberFormat="0" applyFill="0" applyAlignment="0" applyProtection="0"/>
    <xf numFmtId="0" fontId="63" fillId="0" borderId="3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36" applyNumberFormat="0" applyFill="0" applyAlignment="0" applyProtection="0"/>
    <xf numFmtId="0" fontId="64" fillId="0" borderId="36" applyNumberFormat="0" applyFill="0" applyAlignment="0" applyProtection="0"/>
    <xf numFmtId="0" fontId="48" fillId="0" borderId="32" applyNumberFormat="0" applyFill="0" applyAlignment="0" applyProtection="0"/>
    <xf numFmtId="0" fontId="48" fillId="0" borderId="32"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187" fontId="28" fillId="0" borderId="0">
      <protection locked="0"/>
    </xf>
    <xf numFmtId="187" fontId="28" fillId="0" borderId="0">
      <protection locked="0"/>
    </xf>
    <xf numFmtId="187" fontId="28" fillId="0" borderId="0">
      <protection locked="0"/>
    </xf>
    <xf numFmtId="187" fontId="28" fillId="0" borderId="0">
      <protection locked="0"/>
    </xf>
    <xf numFmtId="187" fontId="28" fillId="0" borderId="0">
      <protection locked="0"/>
    </xf>
    <xf numFmtId="187" fontId="28" fillId="0" borderId="0">
      <protection locked="0"/>
    </xf>
    <xf numFmtId="187" fontId="28" fillId="0" borderId="0">
      <protection locked="0"/>
    </xf>
    <xf numFmtId="187" fontId="28" fillId="0" borderId="0">
      <protection locked="0"/>
    </xf>
    <xf numFmtId="187" fontId="28" fillId="0" borderId="37">
      <protection locked="0"/>
    </xf>
    <xf numFmtId="0" fontId="65" fillId="0" borderId="38" applyNumberFormat="0" applyFill="0" applyAlignment="0" applyProtection="0"/>
    <xf numFmtId="43" fontId="3"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3"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3" fontId="28"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6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0" fontId="66" fillId="0" borderId="0"/>
    <xf numFmtId="0" fontId="1" fillId="0" borderId="0"/>
  </cellStyleXfs>
  <cellXfs count="478">
    <xf numFmtId="0" fontId="0" fillId="0" borderId="0" xfId="0"/>
    <xf numFmtId="0" fontId="0" fillId="0" borderId="0" xfId="0" applyAlignment="1">
      <alignment horizontal="left"/>
    </xf>
    <xf numFmtId="0" fontId="3" fillId="0" borderId="0" xfId="6"/>
    <xf numFmtId="0" fontId="21" fillId="0" borderId="1" xfId="0" quotePrefix="1" applyFont="1" applyBorder="1" applyAlignment="1">
      <alignment horizontal="left" vertical="top" wrapText="1"/>
    </xf>
    <xf numFmtId="0" fontId="21" fillId="0" borderId="1" xfId="0" applyFont="1" applyBorder="1" applyAlignment="1">
      <alignment horizontal="center" vertical="top" wrapText="1"/>
    </xf>
    <xf numFmtId="0" fontId="21" fillId="0" borderId="16" xfId="0" applyFont="1" applyBorder="1" applyAlignment="1">
      <alignment horizontal="center" vertical="top" wrapText="1"/>
    </xf>
    <xf numFmtId="10" fontId="21" fillId="0" borderId="17" xfId="0" applyNumberFormat="1" applyFont="1" applyBorder="1" applyAlignment="1">
      <alignment horizontal="center" vertical="top" wrapText="1"/>
    </xf>
    <xf numFmtId="0" fontId="24" fillId="0" borderId="5" xfId="8" applyFont="1" applyFill="1" applyBorder="1" applyAlignment="1">
      <alignment vertical="center" wrapText="1"/>
    </xf>
    <xf numFmtId="0" fontId="24" fillId="0" borderId="5" xfId="8" applyFont="1" applyFill="1" applyBorder="1" applyAlignment="1">
      <alignment horizontal="center" vertical="center" wrapText="1"/>
    </xf>
    <xf numFmtId="0" fontId="21" fillId="0" borderId="1" xfId="0" applyFont="1" applyBorder="1" applyAlignment="1">
      <alignment horizontal="left" vertical="top" wrapText="1"/>
    </xf>
    <xf numFmtId="0" fontId="21" fillId="0" borderId="3" xfId="0" applyFont="1" applyBorder="1" applyAlignment="1">
      <alignment horizontal="center" vertical="top" wrapText="1"/>
    </xf>
    <xf numFmtId="0" fontId="21" fillId="0" borderId="0" xfId="0" applyFont="1" applyBorder="1" applyAlignment="1">
      <alignment horizontal="center" vertical="top" wrapText="1"/>
    </xf>
    <xf numFmtId="0" fontId="25" fillId="0" borderId="2" xfId="8" applyFont="1" applyFill="1" applyBorder="1" applyAlignment="1">
      <alignment horizontal="center" vertical="center" wrapText="1"/>
    </xf>
    <xf numFmtId="0" fontId="25" fillId="0" borderId="5" xfId="8" applyFont="1" applyFill="1" applyBorder="1" applyAlignment="1">
      <alignment vertical="center" wrapText="1"/>
    </xf>
    <xf numFmtId="0" fontId="25" fillId="0" borderId="5" xfId="8" applyFont="1" applyFill="1" applyBorder="1" applyAlignment="1">
      <alignment horizontal="center" vertical="center" wrapText="1"/>
    </xf>
    <xf numFmtId="0" fontId="21" fillId="0" borderId="2" xfId="0" applyFont="1" applyBorder="1" applyAlignment="1">
      <alignment horizontal="center" vertical="top" wrapText="1"/>
    </xf>
    <xf numFmtId="4" fontId="25" fillId="0" borderId="2" xfId="8" applyNumberFormat="1" applyFont="1" applyFill="1" applyBorder="1" applyAlignment="1">
      <alignment horizontal="center" vertical="center"/>
    </xf>
    <xf numFmtId="10" fontId="25" fillId="0" borderId="2" xfId="8" applyNumberFormat="1" applyFont="1" applyFill="1" applyBorder="1" applyAlignment="1">
      <alignment horizontal="right" vertical="center"/>
    </xf>
    <xf numFmtId="0" fontId="21" fillId="0" borderId="1" xfId="0" applyFont="1" applyBorder="1" applyAlignment="1">
      <alignment horizontal="left" vertical="top"/>
    </xf>
    <xf numFmtId="0" fontId="26" fillId="0" borderId="3" xfId="0" applyFont="1" applyBorder="1" applyAlignment="1">
      <alignment vertical="top"/>
    </xf>
    <xf numFmtId="4" fontId="26" fillId="0" borderId="2" xfId="0" applyNumberFormat="1" applyFont="1" applyBorder="1" applyAlignment="1">
      <alignment vertical="top"/>
    </xf>
    <xf numFmtId="10" fontId="25" fillId="7" borderId="2" xfId="8" applyNumberFormat="1" applyFont="1" applyFill="1" applyBorder="1" applyAlignment="1">
      <alignment horizontal="right" vertical="center"/>
    </xf>
    <xf numFmtId="10" fontId="25" fillId="7" borderId="2" xfId="8" applyNumberFormat="1" applyFont="1" applyFill="1" applyBorder="1" applyAlignment="1">
      <alignment horizontal="center" vertical="center"/>
    </xf>
    <xf numFmtId="0" fontId="27" fillId="0" borderId="2" xfId="0" applyFont="1" applyBorder="1"/>
    <xf numFmtId="10" fontId="0" fillId="0" borderId="0" xfId="0" applyNumberFormat="1"/>
    <xf numFmtId="0" fontId="27" fillId="3" borderId="2" xfId="0" applyFont="1" applyFill="1" applyBorder="1"/>
    <xf numFmtId="0" fontId="27" fillId="0" borderId="2" xfId="0" applyFont="1" applyBorder="1" applyAlignment="1">
      <alignment horizontal="center"/>
    </xf>
    <xf numFmtId="0" fontId="27" fillId="7" borderId="2" xfId="0" applyFont="1" applyFill="1" applyBorder="1"/>
    <xf numFmtId="0" fontId="21" fillId="0" borderId="3" xfId="0" applyFont="1" applyBorder="1" applyAlignment="1">
      <alignment vertical="top"/>
    </xf>
    <xf numFmtId="4" fontId="25" fillId="3" borderId="2" xfId="8" applyNumberFormat="1" applyFont="1" applyFill="1" applyBorder="1" applyAlignment="1">
      <alignment horizontal="center" vertical="center"/>
    </xf>
    <xf numFmtId="0" fontId="27" fillId="7" borderId="2" xfId="0" applyFont="1" applyFill="1" applyBorder="1" applyAlignment="1">
      <alignment horizontal="center"/>
    </xf>
    <xf numFmtId="10" fontId="27" fillId="7" borderId="2" xfId="0" applyNumberFormat="1" applyFont="1" applyFill="1" applyBorder="1"/>
    <xf numFmtId="10" fontId="27" fillId="7" borderId="2" xfId="0" applyNumberFormat="1" applyFont="1" applyFill="1" applyBorder="1" applyAlignment="1">
      <alignment horizontal="center"/>
    </xf>
    <xf numFmtId="10" fontId="27" fillId="0" borderId="2" xfId="0" applyNumberFormat="1" applyFont="1" applyBorder="1"/>
    <xf numFmtId="164" fontId="27" fillId="7" borderId="2" xfId="0" applyNumberFormat="1" applyFont="1" applyFill="1" applyBorder="1"/>
    <xf numFmtId="0" fontId="26" fillId="0" borderId="3" xfId="0" applyFont="1" applyBorder="1" applyAlignment="1">
      <alignment vertical="top" wrapText="1"/>
    </xf>
    <xf numFmtId="0" fontId="22" fillId="3" borderId="0" xfId="8" applyFill="1"/>
    <xf numFmtId="4" fontId="10" fillId="3" borderId="2" xfId="8" applyNumberFormat="1" applyFont="1" applyFill="1" applyBorder="1" applyAlignment="1">
      <alignment horizontal="center" vertical="center"/>
    </xf>
    <xf numFmtId="165" fontId="25" fillId="3" borderId="2" xfId="8" applyNumberFormat="1" applyFont="1" applyFill="1" applyBorder="1" applyAlignment="1">
      <alignment horizontal="right" vertical="center"/>
    </xf>
    <xf numFmtId="10" fontId="25" fillId="3" borderId="2" xfId="8" applyNumberFormat="1" applyFont="1" applyFill="1" applyBorder="1" applyAlignment="1">
      <alignment horizontal="right" vertical="center"/>
    </xf>
    <xf numFmtId="9" fontId="10" fillId="3" borderId="2" xfId="8" applyNumberFormat="1" applyFont="1" applyFill="1" applyBorder="1" applyAlignment="1">
      <alignment horizontal="center" vertical="center"/>
    </xf>
    <xf numFmtId="0" fontId="25" fillId="3" borderId="2" xfId="8" applyFont="1" applyFill="1" applyBorder="1"/>
    <xf numFmtId="166" fontId="22" fillId="3" borderId="0" xfId="8" applyNumberFormat="1" applyFill="1"/>
    <xf numFmtId="0" fontId="0" fillId="3" borderId="0" xfId="0" applyFill="1"/>
    <xf numFmtId="0" fontId="28" fillId="0" borderId="0" xfId="9"/>
    <xf numFmtId="0" fontId="30" fillId="0" borderId="0" xfId="9" applyFont="1"/>
    <xf numFmtId="0" fontId="31" fillId="0" borderId="0" xfId="9" applyFont="1"/>
    <xf numFmtId="167" fontId="12" fillId="0" borderId="2" xfId="9" applyNumberFormat="1" applyFont="1" applyBorder="1" applyAlignment="1"/>
    <xf numFmtId="167" fontId="12" fillId="0" borderId="2" xfId="9" applyNumberFormat="1" applyFont="1" applyBorder="1"/>
    <xf numFmtId="10" fontId="28" fillId="0" borderId="18" xfId="9" applyNumberFormat="1" applyBorder="1"/>
    <xf numFmtId="0" fontId="12" fillId="0" borderId="0" xfId="9" applyFont="1"/>
    <xf numFmtId="0" fontId="28" fillId="0" borderId="0" xfId="9" applyAlignment="1">
      <alignment horizontal="right"/>
    </xf>
    <xf numFmtId="0" fontId="28" fillId="0" borderId="0" xfId="9" applyFont="1" applyAlignment="1">
      <alignment vertical="center"/>
    </xf>
    <xf numFmtId="0" fontId="28" fillId="0" borderId="2" xfId="9" applyBorder="1" applyAlignment="1">
      <alignment vertical="center"/>
    </xf>
    <xf numFmtId="10" fontId="28" fillId="0" borderId="2" xfId="9" applyNumberFormat="1" applyFont="1" applyBorder="1" applyAlignment="1">
      <alignment vertical="center"/>
    </xf>
    <xf numFmtId="4" fontId="26" fillId="0" borderId="39" xfId="0" applyNumberFormat="1" applyFont="1" applyBorder="1" applyAlignment="1">
      <alignment vertical="top"/>
    </xf>
    <xf numFmtId="0" fontId="27" fillId="0" borderId="39" xfId="0" applyFont="1" applyBorder="1"/>
    <xf numFmtId="0" fontId="27" fillId="3" borderId="39" xfId="0" applyFont="1" applyFill="1" applyBorder="1"/>
    <xf numFmtId="0" fontId="27" fillId="0" borderId="39" xfId="0" applyFont="1" applyBorder="1" applyAlignment="1">
      <alignment horizontal="center"/>
    </xf>
    <xf numFmtId="0" fontId="20" fillId="4" borderId="9" xfId="0" applyFont="1" applyFill="1" applyBorder="1" applyAlignment="1">
      <alignment horizontal="right" vertical="center" wrapText="1" shrinkToFit="1"/>
    </xf>
    <xf numFmtId="4" fontId="15" fillId="4" borderId="9" xfId="0" applyNumberFormat="1" applyFont="1" applyFill="1" applyBorder="1" applyAlignment="1">
      <alignment horizontal="center" vertical="center" wrapText="1" shrinkToFit="1"/>
    </xf>
    <xf numFmtId="0" fontId="15" fillId="4" borderId="9" xfId="0" applyFont="1" applyFill="1" applyBorder="1" applyAlignment="1">
      <alignment vertical="center" wrapText="1" shrinkToFit="1"/>
    </xf>
    <xf numFmtId="0" fontId="15" fillId="4" borderId="9" xfId="0" applyFont="1" applyFill="1" applyBorder="1" applyAlignment="1">
      <alignment horizontal="center" vertical="center" wrapText="1" shrinkToFit="1"/>
    </xf>
    <xf numFmtId="0" fontId="15" fillId="4" borderId="15" xfId="0" applyFont="1" applyFill="1" applyBorder="1" applyAlignment="1">
      <alignment vertical="center" wrapText="1" shrinkToFit="1"/>
    </xf>
    <xf numFmtId="0" fontId="15" fillId="4" borderId="14" xfId="0" applyFont="1" applyFill="1" applyBorder="1" applyAlignment="1">
      <alignment vertical="center" wrapText="1" shrinkToFit="1"/>
    </xf>
    <xf numFmtId="0" fontId="73" fillId="0" borderId="0" xfId="6" applyFont="1" applyAlignment="1">
      <alignment horizontal="center" vertical="center"/>
    </xf>
    <xf numFmtId="1" fontId="12" fillId="0" borderId="2" xfId="6" applyNumberFormat="1" applyFont="1" applyFill="1" applyBorder="1" applyAlignment="1">
      <alignment horizontal="center" vertical="center"/>
    </xf>
    <xf numFmtId="0" fontId="12" fillId="0" borderId="2" xfId="6" applyFont="1" applyBorder="1" applyAlignment="1">
      <alignment vertical="center" wrapText="1"/>
    </xf>
    <xf numFmtId="4" fontId="12" fillId="0" borderId="2" xfId="6" applyNumberFormat="1" applyFont="1" applyBorder="1" applyAlignment="1">
      <alignment vertical="center" wrapText="1"/>
    </xf>
    <xf numFmtId="4" fontId="74" fillId="0" borderId="2" xfId="6" applyNumberFormat="1" applyFont="1" applyBorder="1" applyAlignment="1">
      <alignment vertical="center"/>
    </xf>
    <xf numFmtId="1" fontId="75" fillId="0" borderId="0" xfId="6" applyNumberFormat="1" applyFont="1" applyAlignment="1">
      <alignment horizontal="center" vertical="center"/>
    </xf>
    <xf numFmtId="1" fontId="75" fillId="0" borderId="0" xfId="6" applyNumberFormat="1" applyFont="1" applyFill="1" applyAlignment="1">
      <alignment horizontal="center" vertical="center"/>
    </xf>
    <xf numFmtId="0" fontId="12" fillId="0" borderId="2" xfId="6" applyFont="1" applyBorder="1" applyAlignment="1">
      <alignment horizontal="center" vertical="center" wrapText="1"/>
    </xf>
    <xf numFmtId="1" fontId="72" fillId="0" borderId="2" xfId="6" applyNumberFormat="1" applyFont="1" applyFill="1" applyBorder="1" applyAlignment="1">
      <alignment horizontal="center" vertical="center"/>
    </xf>
    <xf numFmtId="4" fontId="72" fillId="0" borderId="2" xfId="6" applyNumberFormat="1" applyFont="1" applyFill="1" applyBorder="1" applyAlignment="1">
      <alignment horizontal="center" vertical="center" wrapText="1"/>
    </xf>
    <xf numFmtId="0" fontId="74" fillId="0" borderId="0" xfId="6" applyFont="1"/>
    <xf numFmtId="1" fontId="72" fillId="0" borderId="2" xfId="6" applyNumberFormat="1" applyFont="1" applyBorder="1" applyAlignment="1">
      <alignment horizontal="center" vertical="center"/>
    </xf>
    <xf numFmtId="0" fontId="72" fillId="0" borderId="2" xfId="6" applyFont="1" applyBorder="1" applyAlignment="1">
      <alignment horizontal="center" vertical="center" wrapText="1"/>
    </xf>
    <xf numFmtId="4" fontId="72" fillId="0" borderId="2" xfId="6" applyNumberFormat="1" applyFont="1" applyBorder="1" applyAlignment="1">
      <alignment horizontal="center" vertical="center" wrapText="1"/>
    </xf>
    <xf numFmtId="0" fontId="72" fillId="0" borderId="0" xfId="6" applyFont="1" applyAlignment="1">
      <alignment horizontal="center" vertical="center"/>
    </xf>
    <xf numFmtId="1" fontId="12" fillId="0" borderId="39" xfId="6" applyNumberFormat="1" applyFont="1" applyFill="1" applyBorder="1" applyAlignment="1">
      <alignment horizontal="center" vertical="center"/>
    </xf>
    <xf numFmtId="0" fontId="12" fillId="0" borderId="39" xfId="162" applyFont="1" applyBorder="1" applyAlignment="1">
      <alignment wrapText="1"/>
    </xf>
    <xf numFmtId="4" fontId="12" fillId="0" borderId="39" xfId="6" applyNumberFormat="1" applyFont="1" applyBorder="1" applyAlignment="1">
      <alignment wrapText="1"/>
    </xf>
    <xf numFmtId="4" fontId="74" fillId="0" borderId="39" xfId="6" applyNumberFormat="1" applyFont="1" applyBorder="1"/>
    <xf numFmtId="0" fontId="12" fillId="0" borderId="39" xfId="162" applyFont="1" applyBorder="1" applyAlignment="1">
      <alignment vertical="center" wrapText="1"/>
    </xf>
    <xf numFmtId="0" fontId="74" fillId="0" borderId="39" xfId="162" applyFont="1" applyBorder="1" applyAlignment="1">
      <alignment wrapText="1"/>
    </xf>
    <xf numFmtId="1" fontId="74" fillId="0" borderId="0" xfId="6" applyNumberFormat="1" applyFont="1" applyFill="1" applyAlignment="1">
      <alignment horizontal="center" vertical="center"/>
    </xf>
    <xf numFmtId="0" fontId="74" fillId="0" borderId="0" xfId="6" applyFont="1" applyAlignment="1">
      <alignment wrapText="1"/>
    </xf>
    <xf numFmtId="4" fontId="74" fillId="0" borderId="0" xfId="6" applyNumberFormat="1" applyFont="1" applyAlignment="1">
      <alignment wrapText="1"/>
    </xf>
    <xf numFmtId="1" fontId="74" fillId="0" borderId="0" xfId="6" applyNumberFormat="1" applyFont="1" applyAlignment="1">
      <alignment horizontal="center" vertical="center"/>
    </xf>
    <xf numFmtId="0" fontId="12" fillId="0" borderId="39" xfId="6" applyFont="1" applyBorder="1" applyAlignment="1">
      <alignment horizontal="center" wrapText="1"/>
    </xf>
    <xf numFmtId="0" fontId="74" fillId="0" borderId="0" xfId="6" applyFont="1" applyAlignment="1">
      <alignment horizontal="center" wrapText="1"/>
    </xf>
    <xf numFmtId="0" fontId="77" fillId="0" borderId="0" xfId="7" applyFont="1"/>
    <xf numFmtId="0" fontId="76" fillId="6" borderId="1" xfId="7" applyFont="1" applyFill="1" applyBorder="1" applyAlignment="1">
      <alignment horizontal="center" vertical="center" wrapText="1"/>
    </xf>
    <xf numFmtId="0" fontId="77" fillId="0" borderId="0" xfId="7" applyFont="1" applyAlignment="1">
      <alignment horizontal="center" vertical="center"/>
    </xf>
    <xf numFmtId="1" fontId="78" fillId="4" borderId="2" xfId="6" applyNumberFormat="1" applyFont="1" applyFill="1" applyBorder="1" applyAlignment="1">
      <alignment horizontal="center" vertical="center"/>
    </xf>
    <xf numFmtId="0" fontId="78" fillId="4" borderId="2" xfId="6" applyFont="1" applyFill="1" applyBorder="1" applyAlignment="1">
      <alignment wrapText="1"/>
    </xf>
    <xf numFmtId="4" fontId="78" fillId="4" borderId="2" xfId="6" applyNumberFormat="1" applyFont="1" applyFill="1" applyBorder="1" applyAlignment="1">
      <alignment wrapText="1"/>
    </xf>
    <xf numFmtId="1" fontId="79" fillId="0" borderId="2" xfId="6" applyNumberFormat="1" applyFont="1" applyFill="1" applyBorder="1" applyAlignment="1">
      <alignment horizontal="center" vertical="center"/>
    </xf>
    <xf numFmtId="0" fontId="79" fillId="0" borderId="2" xfId="6" applyFont="1" applyBorder="1" applyAlignment="1">
      <alignment wrapText="1"/>
    </xf>
    <xf numFmtId="4" fontId="79" fillId="0" borderId="2" xfId="6" applyNumberFormat="1" applyFont="1" applyBorder="1" applyAlignment="1">
      <alignment wrapText="1"/>
    </xf>
    <xf numFmtId="0" fontId="77" fillId="0" borderId="0" xfId="7" applyFont="1" applyAlignment="1">
      <alignment horizontal="center"/>
    </xf>
    <xf numFmtId="0" fontId="78" fillId="4" borderId="2" xfId="6" applyFont="1" applyFill="1" applyBorder="1" applyAlignment="1">
      <alignment horizontal="center" vertical="center" wrapText="1"/>
    </xf>
    <xf numFmtId="0" fontId="79" fillId="0" borderId="2" xfId="6" applyFont="1" applyBorder="1" applyAlignment="1">
      <alignment horizontal="center" vertical="center" wrapText="1"/>
    </xf>
    <xf numFmtId="4" fontId="78" fillId="4" borderId="2" xfId="6" applyNumberFormat="1" applyFont="1" applyFill="1" applyBorder="1" applyAlignment="1">
      <alignment horizontal="center" vertical="center" wrapText="1"/>
    </xf>
    <xf numFmtId="4" fontId="79" fillId="0" borderId="2" xfId="6" applyNumberFormat="1" applyFont="1" applyBorder="1" applyAlignment="1">
      <alignment horizontal="center" vertical="center" wrapText="1"/>
    </xf>
    <xf numFmtId="4" fontId="79" fillId="0" borderId="2" xfId="6" applyNumberFormat="1" applyFont="1" applyFill="1" applyBorder="1" applyAlignment="1">
      <alignment horizontal="right" vertical="center"/>
    </xf>
    <xf numFmtId="4" fontId="78" fillId="4" borderId="2" xfId="6" applyNumberFormat="1" applyFont="1" applyFill="1" applyBorder="1" applyAlignment="1">
      <alignment horizontal="right" vertical="center"/>
    </xf>
    <xf numFmtId="1" fontId="72" fillId="0" borderId="46" xfId="6" applyNumberFormat="1" applyFont="1" applyBorder="1" applyAlignment="1">
      <alignment horizontal="center" vertical="center"/>
    </xf>
    <xf numFmtId="0" fontId="76" fillId="6" borderId="8" xfId="7" applyFont="1" applyFill="1" applyBorder="1" applyAlignment="1">
      <alignment horizontal="center" vertical="center" wrapText="1"/>
    </xf>
    <xf numFmtId="0" fontId="30" fillId="6" borderId="8" xfId="7" applyFont="1" applyFill="1" applyBorder="1" applyAlignment="1">
      <alignment horizontal="center" vertical="center" wrapText="1"/>
    </xf>
    <xf numFmtId="0" fontId="12" fillId="0" borderId="0" xfId="7" applyFont="1" applyAlignment="1">
      <alignment horizontal="center" vertical="center"/>
    </xf>
    <xf numFmtId="0" fontId="30" fillId="6" borderId="1" xfId="7" applyFont="1" applyFill="1" applyBorder="1" applyAlignment="1">
      <alignment horizontal="center" vertical="center" wrapText="1"/>
    </xf>
    <xf numFmtId="1" fontId="30" fillId="4" borderId="2" xfId="6" applyNumberFormat="1" applyFont="1" applyFill="1" applyBorder="1" applyAlignment="1">
      <alignment vertical="center"/>
    </xf>
    <xf numFmtId="1" fontId="30" fillId="4" borderId="2" xfId="6" applyNumberFormat="1" applyFont="1" applyFill="1" applyBorder="1" applyAlignment="1">
      <alignment horizontal="center" vertical="center"/>
    </xf>
    <xf numFmtId="0" fontId="30" fillId="4" borderId="2" xfId="6" applyFont="1" applyFill="1" applyBorder="1" applyAlignment="1">
      <alignment horizontal="center" vertical="center" wrapText="1"/>
    </xf>
    <xf numFmtId="4" fontId="30" fillId="4" borderId="2" xfId="6" applyNumberFormat="1" applyFont="1" applyFill="1" applyBorder="1" applyAlignment="1">
      <alignment horizontal="center" vertical="center" wrapText="1"/>
    </xf>
    <xf numFmtId="1" fontId="30" fillId="4" borderId="2" xfId="6" applyNumberFormat="1" applyFont="1" applyFill="1" applyBorder="1" applyAlignment="1">
      <alignment horizontal="right" vertical="center"/>
    </xf>
    <xf numFmtId="1" fontId="12" fillId="0" borderId="2" xfId="6" applyNumberFormat="1" applyFont="1" applyFill="1" applyBorder="1" applyAlignment="1">
      <alignment vertical="center"/>
    </xf>
    <xf numFmtId="4" fontId="12" fillId="0" borderId="2" xfId="6" applyNumberFormat="1" applyFont="1" applyBorder="1" applyAlignment="1">
      <alignment horizontal="center" vertical="center" wrapText="1"/>
    </xf>
    <xf numFmtId="4" fontId="12" fillId="0" borderId="2" xfId="6" applyNumberFormat="1" applyFont="1" applyBorder="1" applyAlignment="1">
      <alignment wrapText="1"/>
    </xf>
    <xf numFmtId="4" fontId="12" fillId="0" borderId="2" xfId="6" applyNumberFormat="1" applyFont="1" applyFill="1" applyBorder="1" applyAlignment="1">
      <alignment horizontal="right" vertical="center"/>
    </xf>
    <xf numFmtId="4" fontId="30" fillId="4" borderId="2" xfId="6" applyNumberFormat="1" applyFont="1" applyFill="1" applyBorder="1" applyAlignment="1">
      <alignment horizontal="right" vertical="center"/>
    </xf>
    <xf numFmtId="0" fontId="77" fillId="0" borderId="0" xfId="7" applyFont="1" applyAlignment="1">
      <alignment vertical="center"/>
    </xf>
    <xf numFmtId="0" fontId="78" fillId="4" borderId="2" xfId="6" applyFont="1" applyFill="1" applyBorder="1" applyAlignment="1">
      <alignment vertical="center" wrapText="1"/>
    </xf>
    <xf numFmtId="4" fontId="78" fillId="4" borderId="2" xfId="6" applyNumberFormat="1" applyFont="1" applyFill="1" applyBorder="1" applyAlignment="1">
      <alignment vertical="center" wrapText="1"/>
    </xf>
    <xf numFmtId="0" fontId="76" fillId="0" borderId="0" xfId="7" applyFont="1" applyAlignment="1">
      <alignment vertical="center"/>
    </xf>
    <xf numFmtId="0" fontId="79" fillId="0" borderId="2" xfId="6" applyFont="1" applyBorder="1" applyAlignment="1">
      <alignment vertical="center" wrapText="1"/>
    </xf>
    <xf numFmtId="4" fontId="79" fillId="0" borderId="2" xfId="6" applyNumberFormat="1" applyFont="1" applyBorder="1" applyAlignment="1">
      <alignment vertical="center" wrapText="1"/>
    </xf>
    <xf numFmtId="0" fontId="77" fillId="0" borderId="0" xfId="7" applyFont="1" applyAlignment="1">
      <alignment horizontal="right" vertical="center"/>
    </xf>
    <xf numFmtId="0" fontId="12" fillId="0" borderId="0" xfId="7" applyFont="1" applyAlignment="1">
      <alignment vertical="center"/>
    </xf>
    <xf numFmtId="0" fontId="30" fillId="4" borderId="2" xfId="6" applyFont="1" applyFill="1" applyBorder="1" applyAlignment="1">
      <alignment vertical="center" wrapText="1"/>
    </xf>
    <xf numFmtId="0" fontId="30" fillId="4" borderId="2" xfId="6" applyNumberFormat="1" applyFont="1" applyFill="1" applyBorder="1" applyAlignment="1">
      <alignment vertical="center" wrapText="1"/>
    </xf>
    <xf numFmtId="4" fontId="30" fillId="4" borderId="2" xfId="6" applyNumberFormat="1" applyFont="1" applyFill="1" applyBorder="1" applyAlignment="1">
      <alignment vertical="center" wrapText="1"/>
    </xf>
    <xf numFmtId="0" fontId="12" fillId="0" borderId="0" xfId="7" applyFont="1" applyAlignment="1">
      <alignment horizontal="right" vertical="center"/>
    </xf>
    <xf numFmtId="1" fontId="73" fillId="0" borderId="2" xfId="6" applyNumberFormat="1" applyFont="1" applyBorder="1" applyAlignment="1">
      <alignment horizontal="center" vertical="center"/>
    </xf>
    <xf numFmtId="1" fontId="73" fillId="0" borderId="2" xfId="6" applyNumberFormat="1" applyFont="1" applyFill="1" applyBorder="1" applyAlignment="1">
      <alignment horizontal="center" vertical="center"/>
    </xf>
    <xf numFmtId="0" fontId="73" fillId="0" borderId="2" xfId="6" applyFont="1" applyBorder="1" applyAlignment="1">
      <alignment horizontal="center" vertical="center" wrapText="1"/>
    </xf>
    <xf numFmtId="4" fontId="73" fillId="0" borderId="2" xfId="6" applyNumberFormat="1" applyFont="1" applyBorder="1" applyAlignment="1">
      <alignment horizontal="center" vertical="center" wrapText="1"/>
    </xf>
    <xf numFmtId="0" fontId="79" fillId="0" borderId="39" xfId="162" applyFont="1" applyFill="1" applyBorder="1" applyAlignment="1">
      <alignment vertical="center" wrapText="1"/>
    </xf>
    <xf numFmtId="0" fontId="79" fillId="0" borderId="39" xfId="162" applyFont="1" applyBorder="1" applyAlignment="1">
      <alignment vertical="center" wrapText="1"/>
    </xf>
    <xf numFmtId="1" fontId="72" fillId="0" borderId="39" xfId="6" applyNumberFormat="1" applyFont="1" applyFill="1" applyBorder="1" applyAlignment="1">
      <alignment horizontal="center" vertical="center"/>
    </xf>
    <xf numFmtId="0" fontId="8" fillId="0" borderId="39" xfId="0" applyFont="1" applyBorder="1" applyAlignment="1">
      <alignment wrapText="1"/>
    </xf>
    <xf numFmtId="0" fontId="8" fillId="0" borderId="39" xfId="0" applyFont="1" applyBorder="1" applyAlignment="1">
      <alignment horizontal="center" vertical="center"/>
    </xf>
    <xf numFmtId="4" fontId="74" fillId="0" borderId="2" xfId="6" applyNumberFormat="1" applyFont="1" applyBorder="1"/>
    <xf numFmtId="0" fontId="12" fillId="0" borderId="39" xfId="0" applyFont="1" applyBorder="1" applyAlignment="1">
      <alignment horizontal="center" vertical="center"/>
    </xf>
    <xf numFmtId="4" fontId="72" fillId="53" borderId="2" xfId="6" applyNumberFormat="1" applyFont="1" applyFill="1" applyBorder="1" applyAlignment="1">
      <alignment wrapText="1"/>
    </xf>
    <xf numFmtId="0" fontId="81" fillId="0" borderId="0" xfId="391" applyFont="1" applyFill="1" applyBorder="1"/>
    <xf numFmtId="0" fontId="81" fillId="0" borderId="0" xfId="391" applyFont="1" applyFill="1" applyBorder="1" applyAlignment="1">
      <alignment vertical="center"/>
    </xf>
    <xf numFmtId="0" fontId="84" fillId="0" borderId="2" xfId="391" applyFont="1" applyBorder="1" applyAlignment="1">
      <alignment horizontal="center"/>
    </xf>
    <xf numFmtId="0" fontId="84" fillId="0" borderId="2" xfId="391" applyFont="1" applyBorder="1"/>
    <xf numFmtId="0" fontId="84" fillId="0" borderId="2" xfId="391" applyFont="1" applyBorder="1" applyAlignment="1">
      <alignment horizontal="center" vertical="center"/>
    </xf>
    <xf numFmtId="0" fontId="83" fillId="0" borderId="2" xfId="391" applyFont="1" applyFill="1" applyBorder="1" applyAlignment="1">
      <alignment horizontal="center" vertical="center" wrapText="1"/>
    </xf>
    <xf numFmtId="0" fontId="84" fillId="0" borderId="2" xfId="391" applyFont="1" applyBorder="1" applyAlignment="1">
      <alignment vertical="center"/>
    </xf>
    <xf numFmtId="0" fontId="84" fillId="0" borderId="2" xfId="391" applyFont="1" applyBorder="1" applyAlignment="1">
      <alignment wrapText="1"/>
    </xf>
    <xf numFmtId="0" fontId="84" fillId="0" borderId="2" xfId="391" applyFont="1" applyBorder="1" applyAlignment="1">
      <alignment vertical="center" wrapText="1"/>
    </xf>
    <xf numFmtId="0" fontId="82" fillId="0" borderId="2" xfId="391" applyFont="1" applyFill="1" applyBorder="1" applyAlignment="1">
      <alignment horizontal="left" vertical="center" wrapText="1"/>
    </xf>
    <xf numFmtId="0" fontId="83" fillId="0" borderId="2" xfId="391" applyFont="1" applyFill="1" applyBorder="1" applyAlignment="1">
      <alignment horizontal="left" vertical="center" wrapText="1"/>
    </xf>
    <xf numFmtId="4" fontId="81" fillId="0" borderId="0" xfId="391" applyNumberFormat="1" applyFont="1" applyFill="1" applyBorder="1" applyAlignment="1">
      <alignment vertical="center"/>
    </xf>
    <xf numFmtId="0" fontId="81" fillId="0" borderId="0" xfId="391" applyFont="1" applyFill="1" applyBorder="1" applyAlignment="1">
      <alignment horizontal="center" vertical="center"/>
    </xf>
    <xf numFmtId="0" fontId="82" fillId="0" borderId="2" xfId="391" applyFont="1" applyFill="1" applyBorder="1" applyAlignment="1">
      <alignment vertical="center" wrapText="1"/>
    </xf>
    <xf numFmtId="0" fontId="81" fillId="0" borderId="2" xfId="391" applyFont="1" applyFill="1" applyBorder="1"/>
    <xf numFmtId="0" fontId="82" fillId="0" borderId="2" xfId="391" applyFont="1" applyFill="1" applyBorder="1" applyAlignment="1">
      <alignment horizontal="center" vertical="center" wrapText="1"/>
    </xf>
    <xf numFmtId="4" fontId="82" fillId="0" borderId="2" xfId="391" applyNumberFormat="1" applyFont="1" applyFill="1" applyBorder="1" applyAlignment="1">
      <alignment horizontal="center" vertical="center" wrapText="1"/>
    </xf>
    <xf numFmtId="4" fontId="83" fillId="0" borderId="2" xfId="391" applyNumberFormat="1" applyFont="1" applyFill="1" applyBorder="1" applyAlignment="1">
      <alignment horizontal="right" vertical="center" wrapText="1"/>
    </xf>
    <xf numFmtId="176" fontId="81" fillId="0" borderId="2" xfId="143" applyFont="1" applyFill="1" applyBorder="1"/>
    <xf numFmtId="0" fontId="84" fillId="0" borderId="0" xfId="6" applyFont="1"/>
    <xf numFmtId="1" fontId="70" fillId="0" borderId="2" xfId="6" applyNumberFormat="1" applyFont="1" applyBorder="1" applyAlignment="1">
      <alignment horizontal="center" vertical="center"/>
    </xf>
    <xf numFmtId="1" fontId="70" fillId="0" borderId="2" xfId="6" applyNumberFormat="1" applyFont="1" applyFill="1" applyBorder="1" applyAlignment="1">
      <alignment horizontal="center" vertical="center"/>
    </xf>
    <xf numFmtId="0" fontId="70" fillId="0" borderId="2" xfId="6" applyFont="1" applyBorder="1" applyAlignment="1">
      <alignment horizontal="center" vertical="center" wrapText="1"/>
    </xf>
    <xf numFmtId="4" fontId="70" fillId="0" borderId="2" xfId="6" applyNumberFormat="1" applyFont="1" applyBorder="1" applyAlignment="1">
      <alignment horizontal="center" vertical="center" wrapText="1"/>
    </xf>
    <xf numFmtId="0" fontId="70" fillId="0" borderId="0" xfId="6" applyFont="1" applyAlignment="1">
      <alignment horizontal="center" vertical="center"/>
    </xf>
    <xf numFmtId="1" fontId="86" fillId="0" borderId="2" xfId="6" applyNumberFormat="1" applyFont="1" applyFill="1" applyBorder="1" applyAlignment="1">
      <alignment horizontal="center" vertical="center"/>
    </xf>
    <xf numFmtId="0" fontId="86" fillId="0" borderId="39" xfId="162" applyFont="1" applyBorder="1" applyAlignment="1">
      <alignment wrapText="1"/>
    </xf>
    <xf numFmtId="4" fontId="86" fillId="0" borderId="39" xfId="6" applyNumberFormat="1" applyFont="1" applyBorder="1" applyAlignment="1">
      <alignment wrapText="1"/>
    </xf>
    <xf numFmtId="4" fontId="84" fillId="0" borderId="2" xfId="6" applyNumberFormat="1" applyFont="1" applyBorder="1"/>
    <xf numFmtId="4" fontId="86" fillId="0" borderId="2" xfId="6" applyNumberFormat="1" applyFont="1" applyBorder="1" applyAlignment="1">
      <alignment wrapText="1"/>
    </xf>
    <xf numFmtId="4" fontId="84" fillId="0" borderId="39" xfId="6" applyNumberFormat="1" applyFont="1" applyBorder="1"/>
    <xf numFmtId="4" fontId="70" fillId="54" borderId="2" xfId="6" applyNumberFormat="1" applyFont="1" applyFill="1" applyBorder="1" applyAlignment="1">
      <alignment wrapText="1"/>
    </xf>
    <xf numFmtId="1" fontId="84" fillId="0" borderId="0" xfId="6" applyNumberFormat="1" applyFont="1" applyFill="1" applyAlignment="1">
      <alignment horizontal="center" vertical="center"/>
    </xf>
    <xf numFmtId="0" fontId="84" fillId="0" borderId="0" xfId="6" applyFont="1" applyAlignment="1">
      <alignment wrapText="1"/>
    </xf>
    <xf numFmtId="4" fontId="84" fillId="0" borderId="0" xfId="6" applyNumberFormat="1" applyFont="1" applyAlignment="1">
      <alignment wrapText="1"/>
    </xf>
    <xf numFmtId="1" fontId="86" fillId="0" borderId="39" xfId="6" applyNumberFormat="1" applyFont="1" applyFill="1" applyBorder="1" applyAlignment="1">
      <alignment horizontal="center" vertical="center"/>
    </xf>
    <xf numFmtId="1" fontId="84" fillId="0" borderId="0" xfId="6" applyNumberFormat="1" applyFont="1" applyAlignment="1">
      <alignment horizontal="center" vertical="center"/>
    </xf>
    <xf numFmtId="0" fontId="86" fillId="0" borderId="39" xfId="6" applyFont="1" applyBorder="1" applyAlignment="1">
      <alignment horizontal="center" wrapText="1"/>
    </xf>
    <xf numFmtId="0" fontId="84" fillId="0" borderId="0" xfId="6" applyFont="1" applyAlignment="1">
      <alignment horizontal="center" wrapText="1"/>
    </xf>
    <xf numFmtId="4" fontId="70" fillId="0" borderId="2" xfId="6" applyNumberFormat="1" applyFont="1" applyBorder="1" applyAlignment="1">
      <alignment horizontal="center" vertical="center"/>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6" fillId="0" borderId="0" xfId="0" applyFont="1" applyAlignment="1">
      <alignment vertical="center"/>
    </xf>
    <xf numFmtId="0" fontId="6" fillId="0" borderId="0" xfId="0" applyFont="1" applyAlignment="1">
      <alignment vertical="center" wrapText="1"/>
    </xf>
    <xf numFmtId="4" fontId="6" fillId="0" borderId="0" xfId="0" applyNumberFormat="1" applyFont="1" applyAlignment="1">
      <alignment vertical="center"/>
    </xf>
    <xf numFmtId="4" fontId="6" fillId="0" borderId="0" xfId="0" applyNumberFormat="1" applyFont="1" applyAlignment="1">
      <alignment vertical="center" wrapText="1"/>
    </xf>
    <xf numFmtId="0" fontId="7" fillId="4" borderId="1" xfId="0" applyFont="1" applyFill="1" applyBorder="1" applyAlignment="1">
      <alignment horizontal="center" vertical="center"/>
    </xf>
    <xf numFmtId="0" fontId="7" fillId="4" borderId="3" xfId="0" applyFont="1" applyFill="1" applyBorder="1" applyAlignment="1">
      <alignment vertical="center" wrapText="1"/>
    </xf>
    <xf numFmtId="4" fontId="7" fillId="4" borderId="4" xfId="0" applyNumberFormat="1" applyFont="1" applyFill="1" applyBorder="1" applyAlignment="1">
      <alignment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4" fontId="8" fillId="0" borderId="1" xfId="0" applyNumberFormat="1" applyFont="1" applyBorder="1" applyAlignment="1">
      <alignment horizontal="right" vertical="center"/>
    </xf>
    <xf numFmtId="4" fontId="7" fillId="0" borderId="1" xfId="0" applyNumberFormat="1" applyFont="1" applyBorder="1" applyAlignment="1">
      <alignment horizontal="right" vertical="center"/>
    </xf>
    <xf numFmtId="4" fontId="0" fillId="0" borderId="0" xfId="0" applyNumberFormat="1" applyAlignment="1">
      <alignment vertical="center"/>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4" fontId="8" fillId="0" borderId="1" xfId="0" applyNumberFormat="1" applyFont="1" applyBorder="1" applyAlignment="1">
      <alignment horizontal="right" vertical="center" wrapText="1"/>
    </xf>
    <xf numFmtId="0" fontId="8" fillId="0" borderId="3" xfId="0" applyFont="1" applyBorder="1" applyAlignment="1">
      <alignment horizontal="left" vertical="center" wrapText="1"/>
    </xf>
    <xf numFmtId="0" fontId="7" fillId="0" borderId="3" xfId="0" applyFont="1" applyFill="1" applyBorder="1" applyAlignment="1">
      <alignment vertical="center" wrapText="1"/>
    </xf>
    <xf numFmtId="4" fontId="8" fillId="0" borderId="4" xfId="0" applyNumberFormat="1" applyFont="1" applyBorder="1" applyAlignment="1">
      <alignment horizontal="right" vertical="center" wrapText="1"/>
    </xf>
    <xf numFmtId="4" fontId="8" fillId="0" borderId="4" xfId="0" applyNumberFormat="1" applyFont="1" applyBorder="1" applyAlignment="1">
      <alignment horizontal="right" vertical="center"/>
    </xf>
    <xf numFmtId="4" fontId="7" fillId="0" borderId="4" xfId="0" applyNumberFormat="1" applyFont="1" applyBorder="1" applyAlignment="1">
      <alignment horizontal="right" vertical="center"/>
    </xf>
    <xf numFmtId="4" fontId="8" fillId="0" borderId="1" xfId="0" applyNumberFormat="1" applyFont="1" applyFill="1" applyBorder="1" applyAlignment="1">
      <alignment horizontal="right" vertical="center"/>
    </xf>
    <xf numFmtId="4" fontId="14" fillId="0" borderId="1" xfId="0" applyNumberFormat="1" applyFont="1" applyBorder="1" applyAlignment="1">
      <alignment horizontal="right" vertical="center"/>
    </xf>
    <xf numFmtId="0" fontId="7" fillId="4" borderId="1" xfId="0" applyFont="1" applyFill="1" applyBorder="1" applyAlignment="1">
      <alignment horizontal="left" vertical="center"/>
    </xf>
    <xf numFmtId="4" fontId="9" fillId="4" borderId="1" xfId="0" applyNumberFormat="1" applyFont="1" applyFill="1" applyBorder="1" applyAlignment="1">
      <alignment horizontal="right" vertical="center"/>
    </xf>
    <xf numFmtId="4" fontId="9" fillId="4" borderId="3" xfId="0" applyNumberFormat="1" applyFont="1" applyFill="1" applyBorder="1" applyAlignment="1">
      <alignment vertical="center"/>
    </xf>
    <xf numFmtId="4" fontId="7" fillId="2" borderId="4" xfId="0" applyNumberFormat="1"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4" fontId="9" fillId="2" borderId="1" xfId="0" applyNumberFormat="1" applyFont="1" applyFill="1" applyBorder="1" applyAlignment="1">
      <alignment horizontal="right" vertical="center"/>
    </xf>
    <xf numFmtId="4" fontId="9" fillId="2" borderId="3" xfId="0" applyNumberFormat="1" applyFont="1" applyFill="1" applyBorder="1" applyAlignment="1">
      <alignment vertical="center"/>
    </xf>
    <xf numFmtId="0" fontId="7" fillId="2" borderId="3" xfId="0" applyFont="1" applyFill="1" applyBorder="1" applyAlignment="1">
      <alignmen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4" fontId="7" fillId="0" borderId="1" xfId="0" applyNumberFormat="1" applyFont="1" applyBorder="1" applyAlignment="1">
      <alignment horizontal="right" vertical="center" wrapText="1"/>
    </xf>
    <xf numFmtId="4" fontId="8" fillId="0" borderId="1" xfId="0" applyNumberFormat="1" applyFont="1" applyFill="1" applyBorder="1" applyAlignment="1">
      <alignment horizontal="right" vertical="center" wrapText="1"/>
    </xf>
    <xf numFmtId="4" fontId="7" fillId="0" borderId="1" xfId="0" applyNumberFormat="1" applyFont="1" applyFill="1" applyBorder="1" applyAlignment="1">
      <alignment horizontal="right" vertical="center" wrapText="1"/>
    </xf>
    <xf numFmtId="0" fontId="7" fillId="53" borderId="1" xfId="0" applyFont="1" applyFill="1" applyBorder="1" applyAlignment="1">
      <alignment horizontal="left" vertical="center"/>
    </xf>
    <xf numFmtId="0" fontId="7" fillId="53" borderId="1" xfId="0" applyFont="1" applyFill="1" applyBorder="1" applyAlignment="1">
      <alignment horizontal="center" vertical="center"/>
    </xf>
    <xf numFmtId="0" fontId="7" fillId="53" borderId="3" xfId="0" applyFont="1" applyFill="1" applyBorder="1" applyAlignment="1">
      <alignment horizontal="left" vertical="center"/>
    </xf>
    <xf numFmtId="0" fontId="7" fillId="53" borderId="3" xfId="0" applyFont="1" applyFill="1" applyBorder="1" applyAlignment="1">
      <alignment vertical="center" wrapText="1"/>
    </xf>
    <xf numFmtId="0" fontId="7" fillId="53" borderId="4" xfId="0" applyFont="1" applyFill="1" applyBorder="1" applyAlignment="1">
      <alignment horizontal="center" vertical="center"/>
    </xf>
    <xf numFmtId="4" fontId="7" fillId="53" borderId="4" xfId="0" applyNumberFormat="1" applyFont="1" applyFill="1" applyBorder="1" applyAlignment="1">
      <alignment vertical="center"/>
    </xf>
    <xf numFmtId="0" fontId="8" fillId="0" borderId="7" xfId="0" applyFont="1" applyBorder="1" applyAlignment="1">
      <alignment horizontal="left" vertical="center" wrapText="1"/>
    </xf>
    <xf numFmtId="0" fontId="8" fillId="0" borderId="7" xfId="0" applyFont="1" applyBorder="1" applyAlignment="1">
      <alignment horizontal="center" vertical="center" wrapText="1"/>
    </xf>
    <xf numFmtId="0" fontId="12" fillId="0" borderId="1" xfId="0" applyFont="1" applyBorder="1" applyAlignment="1">
      <alignment horizontal="left" vertical="center" wrapText="1"/>
    </xf>
    <xf numFmtId="0" fontId="8" fillId="0" borderId="8" xfId="0" applyFont="1" applyBorder="1" applyAlignment="1">
      <alignment horizontal="center" vertical="center"/>
    </xf>
    <xf numFmtId="0" fontId="8" fillId="0" borderId="8" xfId="0" applyFont="1" applyFill="1" applyBorder="1" applyAlignment="1">
      <alignment horizontal="left" vertical="center" wrapText="1"/>
    </xf>
    <xf numFmtId="4" fontId="8" fillId="0" borderId="10" xfId="0" applyNumberFormat="1" applyFont="1" applyBorder="1" applyAlignment="1">
      <alignment horizontal="right" vertical="center" wrapText="1"/>
    </xf>
    <xf numFmtId="0" fontId="8" fillId="0" borderId="8" xfId="4" applyFont="1" applyBorder="1" applyAlignment="1">
      <alignment horizontal="left" vertical="center" wrapText="1"/>
    </xf>
    <xf numFmtId="0" fontId="8" fillId="0" borderId="8" xfId="4" applyFont="1" applyFill="1" applyBorder="1" applyAlignment="1">
      <alignment horizontal="left" vertical="center" wrapText="1"/>
    </xf>
    <xf numFmtId="4" fontId="8" fillId="4" borderId="1" xfId="0" applyNumberFormat="1" applyFont="1" applyFill="1" applyBorder="1" applyAlignment="1">
      <alignment horizontal="right" vertical="center" wrapText="1"/>
    </xf>
    <xf numFmtId="4" fontId="7" fillId="4" borderId="1" xfId="0" applyNumberFormat="1" applyFont="1" applyFill="1" applyBorder="1" applyAlignment="1">
      <alignment horizontal="right" vertical="center" wrapText="1"/>
    </xf>
    <xf numFmtId="0" fontId="7" fillId="52" borderId="3" xfId="0" applyFont="1" applyFill="1" applyBorder="1" applyAlignment="1">
      <alignment horizontal="left" vertical="center"/>
    </xf>
    <xf numFmtId="0" fontId="7" fillId="5" borderId="3" xfId="0" applyFont="1" applyFill="1" applyBorder="1" applyAlignment="1">
      <alignment horizontal="center" vertical="center"/>
    </xf>
    <xf numFmtId="0" fontId="7" fillId="5" borderId="4" xfId="0" applyFont="1" applyFill="1" applyBorder="1" applyAlignment="1">
      <alignment vertical="center" wrapText="1"/>
    </xf>
    <xf numFmtId="0" fontId="7" fillId="5" borderId="4" xfId="0" applyFont="1" applyFill="1" applyBorder="1" applyAlignment="1">
      <alignment horizontal="center" vertical="center"/>
    </xf>
    <xf numFmtId="4" fontId="7" fillId="5" borderId="4" xfId="0" applyNumberFormat="1" applyFont="1" applyFill="1" applyBorder="1" applyAlignment="1">
      <alignment vertical="center"/>
    </xf>
    <xf numFmtId="4" fontId="7" fillId="5" borderId="3" xfId="0" applyNumberFormat="1" applyFont="1" applyFill="1" applyBorder="1" applyAlignment="1">
      <alignment vertical="center"/>
    </xf>
    <xf numFmtId="4" fontId="7" fillId="5" borderId="2" xfId="0" applyNumberFormat="1" applyFont="1" applyFill="1" applyBorder="1" applyAlignment="1">
      <alignment vertical="center"/>
    </xf>
    <xf numFmtId="10" fontId="7" fillId="5" borderId="4" xfId="0" applyNumberFormat="1" applyFont="1" applyFill="1" applyBorder="1" applyAlignment="1">
      <alignment vertical="center"/>
    </xf>
    <xf numFmtId="0" fontId="13" fillId="0" borderId="1" xfId="0" applyFont="1" applyBorder="1" applyAlignment="1">
      <alignment horizontal="left" vertical="center" wrapText="1"/>
    </xf>
    <xf numFmtId="2" fontId="8" fillId="0" borderId="1" xfId="0" applyNumberFormat="1" applyFont="1" applyBorder="1" applyAlignment="1">
      <alignment horizontal="right" vertical="center" wrapText="1"/>
    </xf>
    <xf numFmtId="0" fontId="13" fillId="0" borderId="3" xfId="0" applyFont="1" applyBorder="1" applyAlignment="1">
      <alignment horizontal="left" vertical="center" wrapText="1"/>
    </xf>
    <xf numFmtId="0" fontId="30" fillId="0" borderId="3" xfId="0" applyFont="1" applyBorder="1" applyAlignment="1">
      <alignment horizontal="left" vertical="center" wrapText="1"/>
    </xf>
    <xf numFmtId="0" fontId="12" fillId="0" borderId="3" xfId="0" applyFont="1" applyBorder="1" applyAlignment="1">
      <alignment horizontal="left" vertical="center" wrapText="1"/>
    </xf>
    <xf numFmtId="0" fontId="10" fillId="0" borderId="0" xfId="0" applyFont="1" applyAlignment="1">
      <alignment vertical="center" wrapText="1"/>
    </xf>
    <xf numFmtId="4" fontId="10" fillId="0" borderId="0" xfId="0" applyNumberFormat="1" applyFont="1" applyAlignment="1">
      <alignment vertical="center" wrapText="1"/>
    </xf>
    <xf numFmtId="4" fontId="10" fillId="0" borderId="0" xfId="0" applyNumberFormat="1" applyFont="1" applyAlignment="1">
      <alignment vertical="center"/>
    </xf>
    <xf numFmtId="0" fontId="0" fillId="0" borderId="0" xfId="0" applyAlignment="1">
      <alignment vertical="center" wrapText="1"/>
    </xf>
    <xf numFmtId="0" fontId="8" fillId="0" borderId="1" xfId="0" applyNumberFormat="1" applyFont="1" applyBorder="1" applyAlignment="1">
      <alignment horizontal="right" vertical="center" wrapText="1"/>
    </xf>
    <xf numFmtId="0" fontId="7" fillId="53" borderId="3" xfId="0" applyFont="1" applyFill="1" applyBorder="1" applyAlignment="1">
      <alignment horizontal="center" vertical="center"/>
    </xf>
    <xf numFmtId="0" fontId="7" fillId="53" borderId="4" xfId="0" applyFont="1" applyFill="1" applyBorder="1" applyAlignment="1">
      <alignment horizontal="left" vertical="center"/>
    </xf>
    <xf numFmtId="0" fontId="7" fillId="53" borderId="4" xfId="0" applyFont="1" applyFill="1" applyBorder="1" applyAlignment="1">
      <alignment vertical="center" wrapText="1"/>
    </xf>
    <xf numFmtId="4" fontId="7" fillId="53" borderId="2" xfId="0" applyNumberFormat="1" applyFont="1" applyFill="1" applyBorder="1" applyAlignment="1">
      <alignment vertical="center"/>
    </xf>
    <xf numFmtId="10" fontId="7" fillId="53" borderId="4" xfId="0" applyNumberFormat="1" applyFont="1" applyFill="1" applyBorder="1" applyAlignment="1">
      <alignment vertical="center"/>
    </xf>
    <xf numFmtId="4" fontId="72" fillId="53" borderId="2" xfId="6" applyNumberFormat="1" applyFont="1" applyFill="1" applyBorder="1" applyAlignment="1">
      <alignment vertical="center" wrapText="1"/>
    </xf>
    <xf numFmtId="0" fontId="74" fillId="53" borderId="0" xfId="6" applyFont="1" applyFill="1"/>
    <xf numFmtId="1" fontId="30" fillId="53" borderId="2" xfId="6" applyNumberFormat="1" applyFont="1" applyFill="1" applyBorder="1" applyAlignment="1">
      <alignment vertical="center"/>
    </xf>
    <xf numFmtId="4" fontId="30" fillId="53" borderId="2" xfId="6" applyNumberFormat="1" applyFont="1" applyFill="1" applyBorder="1" applyAlignment="1">
      <alignment vertical="center" wrapText="1"/>
    </xf>
    <xf numFmtId="0" fontId="12" fillId="53" borderId="0" xfId="7" applyFont="1" applyFill="1" applyAlignment="1">
      <alignment vertical="center"/>
    </xf>
    <xf numFmtId="4" fontId="78" fillId="53" borderId="2" xfId="6" applyNumberFormat="1" applyFont="1" applyFill="1" applyBorder="1" applyAlignment="1">
      <alignment vertical="center" wrapText="1"/>
    </xf>
    <xf numFmtId="0" fontId="77" fillId="53" borderId="0" xfId="7" applyFont="1" applyFill="1" applyAlignment="1">
      <alignment vertical="center"/>
    </xf>
    <xf numFmtId="4" fontId="78" fillId="53" borderId="2" xfId="6" applyNumberFormat="1" applyFont="1" applyFill="1" applyBorder="1" applyAlignment="1">
      <alignment wrapText="1"/>
    </xf>
    <xf numFmtId="0" fontId="77" fillId="53" borderId="0" xfId="7" applyFont="1" applyFill="1"/>
    <xf numFmtId="4" fontId="75" fillId="0" borderId="2" xfId="6" applyNumberFormat="1" applyFont="1" applyBorder="1" applyAlignment="1">
      <alignment vertical="center"/>
    </xf>
    <xf numFmtId="0" fontId="75" fillId="0" borderId="0" xfId="6" applyFont="1" applyAlignment="1">
      <alignment vertical="center"/>
    </xf>
    <xf numFmtId="4" fontId="73" fillId="53" borderId="2" xfId="6" applyNumberFormat="1" applyFont="1" applyFill="1" applyBorder="1" applyAlignment="1">
      <alignment vertical="center" wrapText="1"/>
    </xf>
    <xf numFmtId="0" fontId="75" fillId="53" borderId="0" xfId="6" applyFont="1" applyFill="1" applyAlignment="1">
      <alignment vertical="center"/>
    </xf>
    <xf numFmtId="0" fontId="75" fillId="0" borderId="0" xfId="6" applyFont="1" applyAlignment="1">
      <alignment vertical="center" wrapText="1"/>
    </xf>
    <xf numFmtId="0" fontId="75" fillId="0" borderId="0" xfId="6" applyFont="1" applyAlignment="1">
      <alignment horizontal="center" vertical="center" wrapText="1"/>
    </xf>
    <xf numFmtId="4" fontId="75" fillId="0" borderId="0" xfId="6" applyNumberFormat="1" applyFont="1" applyAlignment="1">
      <alignment vertical="center" wrapText="1"/>
    </xf>
    <xf numFmtId="1" fontId="74" fillId="0" borderId="39" xfId="6" applyNumberFormat="1" applyFont="1" applyBorder="1" applyAlignment="1">
      <alignment horizontal="center" vertical="center"/>
    </xf>
    <xf numFmtId="1" fontId="74" fillId="0" borderId="39" xfId="6" applyNumberFormat="1" applyFont="1" applyFill="1" applyBorder="1" applyAlignment="1">
      <alignment horizontal="center" vertical="center"/>
    </xf>
    <xf numFmtId="1" fontId="72" fillId="53" borderId="11" xfId="6" applyNumberFormat="1" applyFont="1" applyFill="1" applyBorder="1" applyAlignment="1">
      <alignment horizontal="center" vertical="center"/>
    </xf>
    <xf numFmtId="0" fontId="74" fillId="0" borderId="0" xfId="6" applyFont="1" applyAlignment="1">
      <alignment vertical="center"/>
    </xf>
    <xf numFmtId="0" fontId="12" fillId="0" borderId="39" xfId="6" applyFont="1" applyBorder="1" applyAlignment="1">
      <alignment horizontal="center" vertical="center" wrapText="1"/>
    </xf>
    <xf numFmtId="4" fontId="12" fillId="0" borderId="39" xfId="6" applyNumberFormat="1" applyFont="1" applyBorder="1" applyAlignment="1">
      <alignment vertical="center" wrapText="1"/>
    </xf>
    <xf numFmtId="4" fontId="74" fillId="0" borderId="39" xfId="6" applyNumberFormat="1" applyFont="1" applyBorder="1" applyAlignment="1">
      <alignment vertical="center"/>
    </xf>
    <xf numFmtId="4" fontId="72" fillId="54" borderId="2" xfId="6" applyNumberFormat="1" applyFont="1" applyFill="1" applyBorder="1" applyAlignment="1">
      <alignment vertical="center" wrapText="1"/>
    </xf>
    <xf numFmtId="4" fontId="74" fillId="0" borderId="39" xfId="362" applyNumberFormat="1" applyFont="1" applyBorder="1" applyAlignment="1">
      <alignment vertical="center"/>
    </xf>
    <xf numFmtId="0" fontId="74" fillId="53" borderId="0" xfId="6" applyFont="1" applyFill="1" applyAlignment="1">
      <alignment vertical="center"/>
    </xf>
    <xf numFmtId="0" fontId="74" fillId="0" borderId="0" xfId="6" applyFont="1" applyAlignment="1">
      <alignment vertical="center" wrapText="1"/>
    </xf>
    <xf numFmtId="0" fontId="74" fillId="0" borderId="0" xfId="6" applyFont="1" applyAlignment="1">
      <alignment horizontal="center" vertical="center" wrapText="1"/>
    </xf>
    <xf numFmtId="4" fontId="74" fillId="0" borderId="0" xfId="6" applyNumberFormat="1" applyFont="1" applyAlignment="1">
      <alignment vertical="center" wrapText="1"/>
    </xf>
    <xf numFmtId="0" fontId="81" fillId="53" borderId="0" xfId="391" applyFont="1" applyFill="1" applyBorder="1"/>
    <xf numFmtId="4" fontId="70" fillId="53" borderId="2" xfId="6" applyNumberFormat="1" applyFont="1" applyFill="1" applyBorder="1" applyAlignment="1">
      <alignment wrapText="1"/>
    </xf>
    <xf numFmtId="0" fontId="84" fillId="53" borderId="0" xfId="6" applyFont="1" applyFill="1"/>
    <xf numFmtId="176" fontId="85" fillId="53" borderId="2" xfId="391" applyNumberFormat="1" applyFont="1" applyFill="1" applyBorder="1" applyAlignment="1">
      <alignment vertical="center"/>
    </xf>
    <xf numFmtId="4" fontId="8" fillId="0" borderId="8" xfId="0" applyNumberFormat="1" applyFont="1" applyBorder="1" applyAlignment="1">
      <alignment horizontal="right" vertical="center" wrapText="1"/>
    </xf>
    <xf numFmtId="4" fontId="8" fillId="0" borderId="8" xfId="0" applyNumberFormat="1" applyFont="1" applyBorder="1" applyAlignment="1">
      <alignment horizontal="right" vertical="center"/>
    </xf>
    <xf numFmtId="4" fontId="7" fillId="0" borderId="8" xfId="0" applyNumberFormat="1" applyFont="1" applyBorder="1" applyAlignment="1">
      <alignment horizontal="right" vertical="center"/>
    </xf>
    <xf numFmtId="4" fontId="7" fillId="4" borderId="15" xfId="0" applyNumberFormat="1" applyFont="1" applyFill="1" applyBorder="1" applyAlignment="1">
      <alignment vertical="center"/>
    </xf>
    <xf numFmtId="4" fontId="8" fillId="0" borderId="2" xfId="0" applyNumberFormat="1" applyFont="1" applyBorder="1" applyAlignment="1">
      <alignment horizontal="right" vertical="center" wrapText="1"/>
    </xf>
    <xf numFmtId="0" fontId="8" fillId="0" borderId="3" xfId="0" applyFont="1" applyBorder="1" applyAlignment="1">
      <alignment horizontal="center" vertical="center" wrapText="1"/>
    </xf>
    <xf numFmtId="4" fontId="11" fillId="0" borderId="0" xfId="0" applyNumberFormat="1" applyFont="1" applyAlignment="1">
      <alignment horizontal="center" vertical="center"/>
    </xf>
    <xf numFmtId="0" fontId="7" fillId="4" borderId="3" xfId="0" applyFont="1" applyFill="1" applyBorder="1" applyAlignment="1">
      <alignment horizontal="center" vertical="center"/>
    </xf>
    <xf numFmtId="0" fontId="7" fillId="2" borderId="3" xfId="0" applyFont="1" applyFill="1" applyBorder="1" applyAlignment="1">
      <alignment horizontal="center" vertical="center"/>
    </xf>
    <xf numFmtId="0" fontId="8" fillId="0" borderId="3" xfId="0" applyFont="1" applyBorder="1" applyAlignment="1">
      <alignment horizontal="center" vertical="center"/>
    </xf>
    <xf numFmtId="4" fontId="78" fillId="4" borderId="2" xfId="6" applyNumberFormat="1" applyFont="1" applyFill="1" applyBorder="1" applyAlignment="1">
      <alignment horizontal="center" wrapText="1"/>
    </xf>
    <xf numFmtId="4" fontId="79" fillId="0" borderId="2" xfId="6" applyNumberFormat="1" applyFont="1" applyBorder="1" applyAlignment="1">
      <alignment horizontal="center" wrapText="1"/>
    </xf>
    <xf numFmtId="1" fontId="87" fillId="0" borderId="2" xfId="6" applyNumberFormat="1" applyFont="1" applyBorder="1" applyAlignment="1">
      <alignment horizontal="center" vertical="center"/>
    </xf>
    <xf numFmtId="0" fontId="87" fillId="0" borderId="2" xfId="6" applyNumberFormat="1" applyFont="1" applyBorder="1" applyAlignment="1">
      <alignment horizontal="center" vertical="center" wrapText="1"/>
    </xf>
    <xf numFmtId="4" fontId="87" fillId="0" borderId="2" xfId="7" applyNumberFormat="1" applyFont="1" applyFill="1" applyBorder="1" applyAlignment="1">
      <alignment horizontal="center" vertical="center" wrapText="1"/>
    </xf>
    <xf numFmtId="4" fontId="72" fillId="2" borderId="2" xfId="6" applyNumberFormat="1" applyFont="1" applyFill="1" applyBorder="1" applyAlignment="1">
      <alignment wrapText="1"/>
    </xf>
    <xf numFmtId="1" fontId="78" fillId="4" borderId="2" xfId="6" quotePrefix="1" applyNumberFormat="1" applyFont="1" applyFill="1" applyBorder="1" applyAlignment="1">
      <alignment horizontal="center" vertical="center"/>
    </xf>
    <xf numFmtId="4" fontId="28" fillId="0" borderId="9" xfId="9" applyNumberFormat="1" applyFont="1" applyFill="1" applyBorder="1" applyAlignment="1">
      <alignment horizontal="justify"/>
    </xf>
    <xf numFmtId="4" fontId="28" fillId="0" borderId="0" xfId="9" applyNumberFormat="1" applyFont="1" applyFill="1" applyAlignment="1">
      <alignment horizontal="center"/>
    </xf>
    <xf numFmtId="0" fontId="8" fillId="0" borderId="4" xfId="0" applyFont="1" applyBorder="1" applyAlignment="1">
      <alignment horizontal="center" vertical="center" wrapText="1"/>
    </xf>
    <xf numFmtId="0" fontId="88" fillId="0" borderId="3" xfId="0" applyFont="1" applyBorder="1" applyAlignment="1">
      <alignment horizontal="left" vertical="center" wrapText="1"/>
    </xf>
    <xf numFmtId="4" fontId="7" fillId="53" borderId="47" xfId="0" applyNumberFormat="1" applyFont="1" applyFill="1" applyBorder="1" applyAlignment="1">
      <alignment vertical="center"/>
    </xf>
    <xf numFmtId="0" fontId="89" fillId="0" borderId="3" xfId="0" applyFont="1" applyBorder="1" applyAlignment="1">
      <alignment horizontal="center" vertical="center" wrapText="1"/>
    </xf>
    <xf numFmtId="0" fontId="89" fillId="0" borderId="2" xfId="0" applyFont="1" applyBorder="1" applyAlignment="1">
      <alignment horizontal="center" vertical="center" wrapText="1"/>
    </xf>
    <xf numFmtId="4" fontId="91" fillId="0" borderId="2" xfId="0" applyNumberFormat="1" applyFont="1" applyFill="1" applyBorder="1" applyAlignment="1">
      <alignment vertical="center" wrapText="1"/>
    </xf>
    <xf numFmtId="4" fontId="90" fillId="0" borderId="2" xfId="0" applyNumberFormat="1" applyFont="1" applyBorder="1" applyAlignment="1">
      <alignment vertical="center"/>
    </xf>
    <xf numFmtId="4" fontId="89" fillId="0" borderId="1" xfId="0" applyNumberFormat="1" applyFont="1" applyBorder="1" applyAlignment="1">
      <alignment horizontal="right" vertical="center"/>
    </xf>
    <xf numFmtId="4" fontId="92" fillId="0" borderId="1" xfId="0" applyNumberFormat="1" applyFont="1" applyBorder="1" applyAlignment="1">
      <alignment horizontal="right" vertical="center"/>
    </xf>
    <xf numFmtId="0" fontId="93" fillId="0" borderId="0" xfId="0" applyFont="1" applyAlignment="1">
      <alignment vertical="center"/>
    </xf>
    <xf numFmtId="4" fontId="12" fillId="0" borderId="1" xfId="0" applyNumberFormat="1" applyFont="1" applyBorder="1" applyAlignment="1">
      <alignment horizontal="right" vertical="center" wrapText="1"/>
    </xf>
    <xf numFmtId="0" fontId="7" fillId="4" borderId="4" xfId="0" applyFont="1" applyFill="1" applyBorder="1" applyAlignment="1">
      <alignment horizontal="center" vertical="center"/>
    </xf>
    <xf numFmtId="0" fontId="7" fillId="2" borderId="4" xfId="0" applyFont="1" applyFill="1" applyBorder="1" applyAlignment="1">
      <alignment horizontal="center" vertical="center"/>
    </xf>
    <xf numFmtId="0" fontId="7" fillId="4" borderId="15" xfId="0" applyFont="1" applyFill="1" applyBorder="1" applyAlignment="1">
      <alignment horizontal="center" vertical="center"/>
    </xf>
    <xf numFmtId="0" fontId="8" fillId="4" borderId="1" xfId="0" applyFont="1" applyFill="1" applyBorder="1" applyAlignment="1">
      <alignment horizontal="center" vertical="center" wrapText="1"/>
    </xf>
    <xf numFmtId="0" fontId="10" fillId="0" borderId="0" xfId="0" applyFont="1" applyAlignment="1">
      <alignment horizontal="center" vertical="center"/>
    </xf>
    <xf numFmtId="0" fontId="90" fillId="0" borderId="2" xfId="0" applyFont="1" applyBorder="1" applyAlignment="1">
      <alignment vertical="center" wrapText="1"/>
    </xf>
    <xf numFmtId="0" fontId="74" fillId="0" borderId="2" xfId="0" applyFont="1" applyBorder="1" applyAlignment="1">
      <alignment vertical="center" wrapText="1"/>
    </xf>
    <xf numFmtId="4" fontId="28" fillId="0" borderId="9" xfId="9" applyNumberFormat="1" applyFont="1" applyFill="1" applyBorder="1" applyAlignment="1">
      <alignment horizontal="justify" vertical="center"/>
    </xf>
    <xf numFmtId="4" fontId="28" fillId="0" borderId="0" xfId="9" applyNumberFormat="1" applyFont="1" applyFill="1" applyAlignment="1">
      <alignment horizontal="center" vertical="center"/>
    </xf>
    <xf numFmtId="0" fontId="7" fillId="5" borderId="3" xfId="0" applyFont="1" applyFill="1" applyBorder="1" applyAlignment="1">
      <alignment horizontal="left" vertical="center"/>
    </xf>
    <xf numFmtId="0" fontId="7" fillId="52" borderId="3" xfId="0" applyFont="1" applyFill="1" applyBorder="1" applyAlignment="1">
      <alignment horizontal="center" vertical="center"/>
    </xf>
    <xf numFmtId="0" fontId="0" fillId="0" borderId="0" xfId="0" applyAlignment="1">
      <alignment horizontal="right" vertical="center"/>
    </xf>
    <xf numFmtId="0" fontId="8" fillId="0" borderId="51" xfId="0" applyFont="1" applyBorder="1" applyAlignment="1">
      <alignment horizontal="center" vertical="center" wrapText="1"/>
    </xf>
    <xf numFmtId="4" fontId="8" fillId="0" borderId="52" xfId="0" applyNumberFormat="1" applyFont="1" applyBorder="1" applyAlignment="1">
      <alignment horizontal="right" vertical="center" wrapText="1"/>
    </xf>
    <xf numFmtId="4" fontId="7" fillId="2" borderId="15" xfId="0" applyNumberFormat="1" applyFont="1" applyFill="1" applyBorder="1" applyAlignment="1">
      <alignment vertical="center"/>
    </xf>
    <xf numFmtId="4" fontId="8" fillId="0" borderId="2" xfId="0" applyNumberFormat="1" applyFont="1" applyBorder="1" applyAlignment="1">
      <alignment horizontal="right" vertical="center"/>
    </xf>
    <xf numFmtId="4" fontId="7" fillId="0" borderId="2" xfId="0" applyNumberFormat="1" applyFont="1" applyBorder="1" applyAlignment="1">
      <alignment horizontal="right" vertical="center"/>
    </xf>
    <xf numFmtId="0" fontId="12" fillId="0" borderId="39" xfId="162" applyFont="1" applyFill="1" applyBorder="1" applyAlignment="1">
      <alignment vertical="center" wrapText="1"/>
    </xf>
    <xf numFmtId="0" fontId="12" fillId="0" borderId="39" xfId="6" applyFont="1" applyFill="1" applyBorder="1" applyAlignment="1">
      <alignment horizontal="center" wrapText="1"/>
    </xf>
    <xf numFmtId="4" fontId="12" fillId="0" borderId="39" xfId="6" applyNumberFormat="1" applyFont="1" applyFill="1" applyBorder="1" applyAlignment="1">
      <alignment wrapText="1"/>
    </xf>
    <xf numFmtId="4" fontId="74" fillId="0" borderId="39" xfId="6" applyNumberFormat="1" applyFont="1" applyFill="1" applyBorder="1"/>
    <xf numFmtId="0" fontId="6" fillId="0" borderId="0" xfId="0" applyFont="1" applyAlignment="1">
      <alignment horizontal="left" vertical="center"/>
    </xf>
    <xf numFmtId="0" fontId="6" fillId="0" borderId="0" xfId="0" applyFont="1" applyAlignment="1">
      <alignment horizontal="right" vertical="center"/>
    </xf>
    <xf numFmtId="0" fontId="8" fillId="4" borderId="1" xfId="0" applyFont="1" applyFill="1" applyBorder="1" applyAlignment="1">
      <alignment horizontal="center" vertical="center"/>
    </xf>
    <xf numFmtId="4" fontId="84" fillId="0" borderId="0" xfId="6" applyNumberFormat="1" applyFont="1"/>
    <xf numFmtId="0" fontId="84" fillId="0" borderId="39" xfId="391" applyFont="1" applyBorder="1" applyAlignment="1">
      <alignment horizontal="center"/>
    </xf>
    <xf numFmtId="0" fontId="83" fillId="0" borderId="39" xfId="391" applyFont="1" applyFill="1" applyBorder="1" applyAlignment="1">
      <alignment horizontal="center" vertical="center" wrapText="1"/>
    </xf>
    <xf numFmtId="0" fontId="94" fillId="0" borderId="40" xfId="0" applyFont="1" applyFill="1" applyBorder="1" applyAlignment="1">
      <alignment horizontal="center" vertical="center" wrapText="1"/>
    </xf>
    <xf numFmtId="0" fontId="95" fillId="0" borderId="40" xfId="0" applyFont="1" applyFill="1" applyBorder="1" applyAlignment="1">
      <alignment horizontal="left" vertical="center" wrapText="1"/>
    </xf>
    <xf numFmtId="0" fontId="94" fillId="0" borderId="39" xfId="0" applyFont="1" applyFill="1" applyBorder="1" applyAlignment="1">
      <alignment horizontal="center" vertical="center" wrapText="1"/>
    </xf>
    <xf numFmtId="4" fontId="94" fillId="0" borderId="39" xfId="0" applyNumberFormat="1" applyFont="1" applyFill="1" applyBorder="1" applyAlignment="1">
      <alignment horizontal="right" vertical="center" wrapText="1"/>
    </xf>
    <xf numFmtId="0" fontId="84" fillId="0" borderId="2" xfId="391" applyFont="1" applyFill="1" applyBorder="1" applyAlignment="1">
      <alignment horizontal="center"/>
    </xf>
    <xf numFmtId="0" fontId="8"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8" fillId="0" borderId="1" xfId="0" applyFont="1" applyFill="1" applyBorder="1" applyAlignment="1">
      <alignment horizontal="center" vertical="center"/>
    </xf>
    <xf numFmtId="4" fontId="8" fillId="0" borderId="0" xfId="0" applyNumberFormat="1" applyFont="1" applyFill="1" applyBorder="1" applyAlignment="1">
      <alignment horizontal="right" vertical="center" wrapText="1"/>
    </xf>
    <xf numFmtId="4" fontId="8" fillId="0" borderId="8" xfId="0" applyNumberFormat="1" applyFont="1" applyFill="1" applyBorder="1" applyAlignment="1">
      <alignment horizontal="right" vertical="center" wrapText="1"/>
    </xf>
    <xf numFmtId="4" fontId="7" fillId="0" borderId="1" xfId="0" applyNumberFormat="1" applyFont="1" applyFill="1" applyBorder="1" applyAlignment="1">
      <alignment horizontal="right" vertical="center"/>
    </xf>
    <xf numFmtId="0" fontId="0" fillId="0" borderId="0" xfId="0" applyFill="1" applyAlignment="1">
      <alignment vertical="center"/>
    </xf>
    <xf numFmtId="0" fontId="12" fillId="0" borderId="3" xfId="0" applyFont="1" applyFill="1" applyBorder="1" applyAlignment="1">
      <alignment horizontal="left" vertical="center" wrapText="1"/>
    </xf>
    <xf numFmtId="4" fontId="8" fillId="0" borderId="53" xfId="0" applyNumberFormat="1" applyFont="1" applyFill="1" applyBorder="1" applyAlignment="1">
      <alignment horizontal="right" vertical="center" wrapText="1"/>
    </xf>
    <xf numFmtId="0" fontId="75" fillId="0" borderId="0" xfId="392" applyFont="1"/>
    <xf numFmtId="1" fontId="72" fillId="0" borderId="2" xfId="392" applyNumberFormat="1" applyFont="1" applyFill="1" applyBorder="1" applyAlignment="1">
      <alignment horizontal="center" vertical="center"/>
    </xf>
    <xf numFmtId="0" fontId="72" fillId="0" borderId="2" xfId="392" applyFont="1" applyFill="1" applyBorder="1" applyAlignment="1">
      <alignment horizontal="center" vertical="center" wrapText="1"/>
    </xf>
    <xf numFmtId="4" fontId="72" fillId="0" borderId="2" xfId="392" applyNumberFormat="1" applyFont="1" applyFill="1" applyBorder="1" applyAlignment="1">
      <alignment horizontal="center" vertical="center" wrapText="1"/>
    </xf>
    <xf numFmtId="0" fontId="73" fillId="0" borderId="0" xfId="392" applyFont="1" applyAlignment="1">
      <alignment horizontal="center" vertical="center"/>
    </xf>
    <xf numFmtId="1" fontId="12" fillId="0" borderId="2" xfId="392" applyNumberFormat="1" applyFont="1" applyFill="1" applyBorder="1" applyAlignment="1">
      <alignment horizontal="center" vertical="center"/>
    </xf>
    <xf numFmtId="0" fontId="12" fillId="0" borderId="2" xfId="392" applyFont="1" applyBorder="1" applyAlignment="1">
      <alignment vertical="center" wrapText="1"/>
    </xf>
    <xf numFmtId="0" fontId="12" fillId="0" borderId="2" xfId="392" applyFont="1" applyBorder="1" applyAlignment="1">
      <alignment horizontal="center" vertical="center" wrapText="1"/>
    </xf>
    <xf numFmtId="4" fontId="12" fillId="0" borderId="2" xfId="392" applyNumberFormat="1" applyFont="1" applyBorder="1" applyAlignment="1">
      <alignment vertical="center" wrapText="1"/>
    </xf>
    <xf numFmtId="4" fontId="74" fillId="0" borderId="2" xfId="392" applyNumberFormat="1" applyFont="1" applyBorder="1" applyAlignment="1">
      <alignment vertical="center"/>
    </xf>
    <xf numFmtId="4" fontId="75" fillId="0" borderId="0" xfId="392" applyNumberFormat="1" applyFont="1"/>
    <xf numFmtId="4" fontId="12" fillId="0" borderId="2" xfId="392" applyNumberFormat="1" applyFont="1" applyFill="1" applyBorder="1" applyAlignment="1">
      <alignment vertical="center" wrapText="1"/>
    </xf>
    <xf numFmtId="0" fontId="12" fillId="0" borderId="2" xfId="392" applyFont="1" applyFill="1" applyBorder="1" applyAlignment="1">
      <alignment vertical="center" wrapText="1"/>
    </xf>
    <xf numFmtId="0" fontId="12" fillId="0" borderId="2" xfId="392" applyFont="1" applyFill="1" applyBorder="1" applyAlignment="1">
      <alignment horizontal="center" vertical="center" wrapText="1"/>
    </xf>
    <xf numFmtId="4" fontId="72" fillId="53" borderId="2" xfId="392" applyNumberFormat="1" applyFont="1" applyFill="1" applyBorder="1" applyAlignment="1">
      <alignment vertical="center" wrapText="1"/>
    </xf>
    <xf numFmtId="1" fontId="75" fillId="0" borderId="0" xfId="392" applyNumberFormat="1" applyFont="1" applyFill="1" applyAlignment="1">
      <alignment horizontal="center" vertical="center"/>
    </xf>
    <xf numFmtId="0" fontId="75" fillId="0" borderId="0" xfId="392" applyFont="1" applyAlignment="1">
      <alignment wrapText="1"/>
    </xf>
    <xf numFmtId="0" fontId="75" fillId="0" borderId="0" xfId="392" applyFont="1" applyAlignment="1">
      <alignment horizontal="center" wrapText="1"/>
    </xf>
    <xf numFmtId="4" fontId="75" fillId="0" borderId="0" xfId="392" applyNumberFormat="1" applyFont="1" applyAlignment="1">
      <alignment wrapText="1"/>
    </xf>
    <xf numFmtId="1" fontId="75" fillId="0" borderId="0" xfId="392" applyNumberFormat="1" applyFont="1" applyAlignment="1">
      <alignment horizontal="center" vertical="center"/>
    </xf>
    <xf numFmtId="0" fontId="8" fillId="0" borderId="3" xfId="0" applyFont="1" applyFill="1" applyBorder="1" applyAlignment="1">
      <alignment horizontal="left" vertical="center" wrapText="1"/>
    </xf>
    <xf numFmtId="0" fontId="7" fillId="4" borderId="1" xfId="0" applyFont="1" applyFill="1" applyBorder="1" applyAlignment="1">
      <alignment horizontal="left" vertical="center"/>
    </xf>
    <xf numFmtId="0" fontId="6" fillId="0" borderId="0" xfId="0" applyFont="1" applyBorder="1" applyAlignment="1">
      <alignment horizontal="center" vertical="center"/>
    </xf>
    <xf numFmtId="0" fontId="11" fillId="0" borderId="0" xfId="0" applyFont="1" applyBorder="1" applyAlignment="1">
      <alignment horizontal="center" vertical="center"/>
    </xf>
    <xf numFmtId="0" fontId="7" fillId="2" borderId="1" xfId="0" applyFont="1" applyFill="1" applyBorder="1" applyAlignment="1">
      <alignment horizontal="left" vertical="center"/>
    </xf>
    <xf numFmtId="0" fontId="10" fillId="3" borderId="2" xfId="8" applyFont="1" applyFill="1" applyBorder="1" applyAlignment="1">
      <alignment horizontal="center" vertical="center"/>
    </xf>
    <xf numFmtId="0" fontId="18" fillId="4" borderId="6" xfId="0" applyFont="1" applyFill="1" applyBorder="1" applyAlignment="1">
      <alignment horizontal="center" vertical="center" wrapText="1" shrinkToFit="1"/>
    </xf>
    <xf numFmtId="0" fontId="18" fillId="4" borderId="0" xfId="0" applyFont="1" applyFill="1" applyBorder="1" applyAlignment="1">
      <alignment horizontal="center" vertical="center" wrapText="1" shrinkToFit="1"/>
    </xf>
    <xf numFmtId="0" fontId="19" fillId="4" borderId="6" xfId="0" applyFont="1" applyFill="1" applyBorder="1" applyAlignment="1">
      <alignment horizontal="center" vertical="center" wrapText="1" shrinkToFit="1"/>
    </xf>
    <xf numFmtId="0" fontId="19" fillId="4" borderId="0" xfId="0" applyFont="1" applyFill="1" applyBorder="1" applyAlignment="1">
      <alignment horizontal="center" vertical="center" wrapText="1" shrinkToFit="1"/>
    </xf>
    <xf numFmtId="49" fontId="15" fillId="4" borderId="9" xfId="0" applyNumberFormat="1" applyFont="1" applyFill="1" applyBorder="1" applyAlignment="1">
      <alignment horizontal="left" vertical="center" wrapText="1" shrinkToFit="1"/>
    </xf>
    <xf numFmtId="0" fontId="23" fillId="0" borderId="1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68" fillId="4" borderId="11" xfId="392" applyFont="1" applyFill="1" applyBorder="1" applyAlignment="1">
      <alignment horizontal="center" vertical="center" wrapText="1"/>
    </xf>
    <xf numFmtId="0" fontId="68" fillId="4" borderId="12" xfId="392" applyFont="1" applyFill="1" applyBorder="1" applyAlignment="1">
      <alignment horizontal="center" vertical="center" wrapText="1"/>
    </xf>
    <xf numFmtId="0" fontId="68" fillId="4" borderId="13" xfId="392" applyFont="1" applyFill="1" applyBorder="1" applyAlignment="1">
      <alignment horizontal="center" vertical="center" wrapText="1"/>
    </xf>
    <xf numFmtId="4" fontId="7" fillId="53" borderId="47" xfId="0" applyNumberFormat="1" applyFont="1" applyFill="1" applyBorder="1" applyAlignment="1">
      <alignment horizontal="center" vertical="center"/>
    </xf>
    <xf numFmtId="4" fontId="7" fillId="53" borderId="48" xfId="0" applyNumberFormat="1" applyFont="1" applyFill="1" applyBorder="1" applyAlignment="1">
      <alignment horizontal="center" vertical="center"/>
    </xf>
    <xf numFmtId="1" fontId="72" fillId="53" borderId="11" xfId="6" applyNumberFormat="1" applyFont="1" applyFill="1" applyBorder="1" applyAlignment="1">
      <alignment horizontal="center" vertical="center"/>
    </xf>
    <xf numFmtId="1" fontId="72" fillId="53" borderId="41" xfId="6" applyNumberFormat="1" applyFont="1" applyFill="1" applyBorder="1" applyAlignment="1">
      <alignment horizontal="center" vertical="center"/>
    </xf>
    <xf numFmtId="1" fontId="72" fillId="53" borderId="12" xfId="6" applyNumberFormat="1" applyFont="1" applyFill="1" applyBorder="1" applyAlignment="1">
      <alignment horizontal="center" vertical="center"/>
    </xf>
    <xf numFmtId="1" fontId="72" fillId="53" borderId="13" xfId="6" applyNumberFormat="1" applyFont="1" applyFill="1" applyBorder="1" applyAlignment="1">
      <alignment horizontal="center" vertical="center"/>
    </xf>
    <xf numFmtId="0" fontId="68" fillId="4" borderId="22" xfId="6" applyFont="1" applyFill="1" applyBorder="1" applyAlignment="1">
      <alignment horizontal="center" vertical="center" wrapText="1"/>
    </xf>
    <xf numFmtId="0" fontId="68" fillId="4" borderId="9" xfId="6" applyFont="1" applyFill="1" applyBorder="1" applyAlignment="1">
      <alignment horizontal="center" vertical="center" wrapText="1"/>
    </xf>
    <xf numFmtId="0" fontId="30" fillId="53" borderId="40" xfId="6" applyFont="1" applyFill="1" applyBorder="1" applyAlignment="1">
      <alignment horizontal="center" vertical="center" wrapText="1"/>
    </xf>
    <xf numFmtId="0" fontId="30" fillId="53" borderId="41" xfId="6" applyFont="1" applyFill="1" applyBorder="1" applyAlignment="1">
      <alignment horizontal="center" vertical="center" wrapText="1"/>
    </xf>
    <xf numFmtId="0" fontId="30" fillId="53" borderId="42" xfId="6" applyFont="1" applyFill="1" applyBorder="1" applyAlignment="1">
      <alignment horizontal="center" vertical="center" wrapText="1"/>
    </xf>
    <xf numFmtId="0" fontId="80" fillId="4" borderId="0" xfId="7" applyFont="1" applyFill="1" applyAlignment="1">
      <alignment horizontal="center" vertical="center" wrapText="1"/>
    </xf>
    <xf numFmtId="0" fontId="67" fillId="4" borderId="0" xfId="7" applyFont="1" applyFill="1" applyAlignment="1">
      <alignment vertical="center"/>
    </xf>
    <xf numFmtId="0" fontId="78" fillId="53" borderId="40" xfId="6" applyFont="1" applyFill="1" applyBorder="1" applyAlignment="1">
      <alignment horizontal="center" vertical="center" wrapText="1"/>
    </xf>
    <xf numFmtId="0" fontId="78" fillId="53" borderId="41" xfId="6" applyFont="1" applyFill="1" applyBorder="1" applyAlignment="1">
      <alignment horizontal="center" vertical="center" wrapText="1"/>
    </xf>
    <xf numFmtId="0" fontId="78" fillId="53" borderId="42" xfId="6" applyFont="1" applyFill="1" applyBorder="1" applyAlignment="1">
      <alignment horizontal="center" vertical="center" wrapText="1"/>
    </xf>
    <xf numFmtId="0" fontId="17" fillId="4" borderId="3" xfId="7" applyFont="1" applyFill="1" applyBorder="1" applyAlignment="1">
      <alignment horizontal="center" vertical="center" wrapText="1"/>
    </xf>
    <xf numFmtId="0" fontId="16" fillId="4" borderId="4" xfId="7" applyFont="1" applyFill="1" applyBorder="1" applyAlignment="1">
      <alignment vertical="center"/>
    </xf>
    <xf numFmtId="0" fontId="16" fillId="4" borderId="10" xfId="7" applyFont="1" applyFill="1" applyBorder="1" applyAlignment="1">
      <alignment vertical="center"/>
    </xf>
    <xf numFmtId="1" fontId="78" fillId="53" borderId="40" xfId="6" quotePrefix="1" applyNumberFormat="1" applyFont="1" applyFill="1" applyBorder="1" applyAlignment="1">
      <alignment horizontal="center" vertical="center"/>
    </xf>
    <xf numFmtId="1" fontId="78" fillId="53" borderId="41" xfId="6" quotePrefix="1" applyNumberFormat="1" applyFont="1" applyFill="1" applyBorder="1" applyAlignment="1">
      <alignment horizontal="center" vertical="center"/>
    </xf>
    <xf numFmtId="1" fontId="78" fillId="53" borderId="42" xfId="6" quotePrefix="1" applyNumberFormat="1" applyFont="1" applyFill="1" applyBorder="1" applyAlignment="1">
      <alignment horizontal="center" vertical="center"/>
    </xf>
    <xf numFmtId="0" fontId="17" fillId="4" borderId="3" xfId="7" applyFont="1" applyFill="1" applyBorder="1" applyAlignment="1">
      <alignment horizontal="center" wrapText="1"/>
    </xf>
    <xf numFmtId="0" fontId="16" fillId="4" borderId="4" xfId="7" applyFont="1" applyFill="1" applyBorder="1"/>
    <xf numFmtId="0" fontId="16" fillId="4" borderId="10" xfId="7" applyFont="1" applyFill="1" applyBorder="1"/>
    <xf numFmtId="1" fontId="73" fillId="53" borderId="11" xfId="6" applyNumberFormat="1" applyFont="1" applyFill="1" applyBorder="1" applyAlignment="1">
      <alignment horizontal="center" vertical="center"/>
    </xf>
    <xf numFmtId="1" fontId="73" fillId="53" borderId="12" xfId="6" applyNumberFormat="1" applyFont="1" applyFill="1" applyBorder="1" applyAlignment="1">
      <alignment horizontal="center" vertical="center"/>
    </xf>
    <xf numFmtId="1" fontId="73" fillId="53" borderId="13" xfId="6" applyNumberFormat="1" applyFont="1" applyFill="1" applyBorder="1" applyAlignment="1">
      <alignment horizontal="center" vertical="center"/>
    </xf>
    <xf numFmtId="0" fontId="17" fillId="4" borderId="43" xfId="7" applyFont="1" applyFill="1" applyBorder="1" applyAlignment="1">
      <alignment horizontal="center" vertical="center" wrapText="1"/>
    </xf>
    <xf numFmtId="0" fontId="16" fillId="4" borderId="44" xfId="7" applyFont="1" applyFill="1" applyBorder="1" applyAlignment="1">
      <alignment vertical="center"/>
    </xf>
    <xf numFmtId="0" fontId="16" fillId="4" borderId="45" xfId="7" applyFont="1" applyFill="1" applyBorder="1" applyAlignment="1">
      <alignment vertical="center"/>
    </xf>
    <xf numFmtId="1" fontId="72" fillId="2" borderId="11" xfId="6" applyNumberFormat="1" applyFont="1" applyFill="1" applyBorder="1" applyAlignment="1">
      <alignment horizontal="center" vertical="center"/>
    </xf>
    <xf numFmtId="1" fontId="72" fillId="2" borderId="12" xfId="6" applyNumberFormat="1" applyFont="1" applyFill="1" applyBorder="1" applyAlignment="1">
      <alignment horizontal="center" vertical="center"/>
    </xf>
    <xf numFmtId="1" fontId="72" fillId="2" borderId="41" xfId="6" applyNumberFormat="1" applyFont="1" applyFill="1" applyBorder="1" applyAlignment="1">
      <alignment horizontal="center" vertical="center"/>
    </xf>
    <xf numFmtId="1" fontId="72" fillId="2" borderId="13" xfId="6" applyNumberFormat="1" applyFont="1" applyFill="1" applyBorder="1" applyAlignment="1">
      <alignment horizontal="center" vertical="center"/>
    </xf>
    <xf numFmtId="0" fontId="68" fillId="4" borderId="40" xfId="6" applyFont="1" applyFill="1" applyBorder="1" applyAlignment="1">
      <alignment horizontal="center" vertical="center" wrapText="1"/>
    </xf>
    <xf numFmtId="0" fontId="68" fillId="4" borderId="41" xfId="6" applyFont="1" applyFill="1" applyBorder="1" applyAlignment="1">
      <alignment horizontal="center" vertical="center" wrapText="1"/>
    </xf>
    <xf numFmtId="0" fontId="68" fillId="4" borderId="42" xfId="6" applyFont="1" applyFill="1" applyBorder="1" applyAlignment="1">
      <alignment horizontal="center" vertical="center" wrapText="1"/>
    </xf>
    <xf numFmtId="0" fontId="69" fillId="0" borderId="40" xfId="6" applyFont="1" applyBorder="1" applyAlignment="1">
      <alignment horizontal="center" vertical="center" wrapText="1"/>
    </xf>
    <xf numFmtId="0" fontId="69" fillId="0" borderId="41" xfId="6" applyFont="1" applyBorder="1" applyAlignment="1">
      <alignment horizontal="center" vertical="center" wrapText="1"/>
    </xf>
    <xf numFmtId="0" fontId="69" fillId="0" borderId="42" xfId="6" applyFont="1" applyBorder="1" applyAlignment="1">
      <alignment horizontal="center" vertical="center" wrapText="1"/>
    </xf>
    <xf numFmtId="1" fontId="72" fillId="54" borderId="11" xfId="6" applyNumberFormat="1" applyFont="1" applyFill="1" applyBorder="1" applyAlignment="1">
      <alignment horizontal="center" vertical="center"/>
    </xf>
    <xf numFmtId="1" fontId="72" fillId="54" borderId="12" xfId="6" applyNumberFormat="1" applyFont="1" applyFill="1" applyBorder="1" applyAlignment="1">
      <alignment horizontal="center" vertical="center"/>
    </xf>
    <xf numFmtId="1" fontId="72" fillId="54" borderId="41" xfId="6" applyNumberFormat="1" applyFont="1" applyFill="1" applyBorder="1" applyAlignment="1">
      <alignment horizontal="center" vertical="center"/>
    </xf>
    <xf numFmtId="1" fontId="72" fillId="54" borderId="13" xfId="6" applyNumberFormat="1" applyFont="1" applyFill="1" applyBorder="1" applyAlignment="1">
      <alignment horizontal="center" vertical="center"/>
    </xf>
    <xf numFmtId="1" fontId="72" fillId="4" borderId="41" xfId="6" applyNumberFormat="1" applyFont="1" applyFill="1" applyBorder="1" applyAlignment="1">
      <alignment horizontal="center" vertical="center"/>
    </xf>
    <xf numFmtId="0" fontId="71" fillId="4" borderId="49" xfId="6" applyFont="1" applyFill="1" applyBorder="1" applyAlignment="1">
      <alignment horizontal="center" vertical="center" wrapText="1"/>
    </xf>
    <xf numFmtId="0" fontId="71" fillId="4" borderId="17" xfId="6" applyFont="1" applyFill="1" applyBorder="1" applyAlignment="1">
      <alignment horizontal="center" vertical="center" wrapText="1"/>
    </xf>
    <xf numFmtId="0" fontId="71" fillId="4" borderId="50" xfId="6" applyFont="1" applyFill="1" applyBorder="1" applyAlignment="1">
      <alignment horizontal="center" vertical="center" wrapText="1"/>
    </xf>
    <xf numFmtId="1" fontId="71" fillId="53" borderId="2" xfId="6" applyNumberFormat="1" applyFont="1" applyFill="1" applyBorder="1" applyAlignment="1">
      <alignment horizontal="center" vertical="center"/>
    </xf>
    <xf numFmtId="1" fontId="70" fillId="54" borderId="11" xfId="6" applyNumberFormat="1" applyFont="1" applyFill="1" applyBorder="1" applyAlignment="1">
      <alignment horizontal="center" vertical="center"/>
    </xf>
    <xf numFmtId="1" fontId="70" fillId="54" borderId="12" xfId="6" applyNumberFormat="1" applyFont="1" applyFill="1" applyBorder="1" applyAlignment="1">
      <alignment horizontal="center" vertical="center"/>
    </xf>
    <xf numFmtId="1" fontId="70" fillId="54" borderId="13" xfId="6" applyNumberFormat="1" applyFont="1" applyFill="1" applyBorder="1" applyAlignment="1">
      <alignment horizontal="center" vertical="center"/>
    </xf>
    <xf numFmtId="1" fontId="70" fillId="4" borderId="41" xfId="6" applyNumberFormat="1" applyFont="1" applyFill="1" applyBorder="1" applyAlignment="1">
      <alignment horizontal="center" vertical="center"/>
    </xf>
    <xf numFmtId="1" fontId="70" fillId="53" borderId="11" xfId="6" applyNumberFormat="1" applyFont="1" applyFill="1" applyBorder="1" applyAlignment="1">
      <alignment horizontal="center" vertical="center"/>
    </xf>
    <xf numFmtId="1" fontId="70" fillId="53" borderId="12" xfId="6" applyNumberFormat="1" applyFont="1" applyFill="1" applyBorder="1" applyAlignment="1">
      <alignment horizontal="center" vertical="center"/>
    </xf>
    <xf numFmtId="1" fontId="70" fillId="53" borderId="13" xfId="6" applyNumberFormat="1" applyFont="1" applyFill="1" applyBorder="1" applyAlignment="1">
      <alignment horizontal="center" vertical="center"/>
    </xf>
    <xf numFmtId="0" fontId="12" fillId="0" borderId="2" xfId="9" applyFont="1" applyBorder="1" applyAlignment="1">
      <alignment horizontal="left"/>
    </xf>
    <xf numFmtId="0" fontId="29" fillId="0" borderId="0" xfId="9" applyFont="1" applyAlignment="1">
      <alignment horizontal="center"/>
    </xf>
    <xf numFmtId="0" fontId="28" fillId="0" borderId="5" xfId="9" applyFont="1" applyBorder="1" applyAlignment="1">
      <alignment horizontal="center" vertical="center"/>
    </xf>
    <xf numFmtId="0" fontId="28" fillId="0" borderId="21" xfId="9" applyFont="1" applyBorder="1" applyAlignment="1">
      <alignment horizontal="center" vertical="center"/>
    </xf>
    <xf numFmtId="10" fontId="28" fillId="0" borderId="5" xfId="9" applyNumberFormat="1" applyFont="1" applyBorder="1" applyAlignment="1">
      <alignment horizontal="center" vertical="center"/>
    </xf>
    <xf numFmtId="0" fontId="28" fillId="0" borderId="19" xfId="9" applyFont="1" applyBorder="1" applyAlignment="1">
      <alignment horizontal="center" vertical="center"/>
    </xf>
    <xf numFmtId="0" fontId="28" fillId="0" borderId="20" xfId="9" applyFont="1" applyBorder="1" applyAlignment="1">
      <alignment horizontal="center" vertical="center"/>
    </xf>
    <xf numFmtId="0" fontId="28" fillId="0" borderId="22" xfId="9" applyFont="1" applyBorder="1" applyAlignment="1">
      <alignment horizontal="center" vertical="center"/>
    </xf>
    <xf numFmtId="0" fontId="28" fillId="0" borderId="23" xfId="9" applyFont="1" applyBorder="1" applyAlignment="1">
      <alignment horizontal="center" vertical="center"/>
    </xf>
    <xf numFmtId="0" fontId="28" fillId="0" borderId="24" xfId="9" applyFont="1" applyBorder="1" applyAlignment="1">
      <alignment horizontal="center" vertical="center"/>
    </xf>
    <xf numFmtId="0" fontId="28" fillId="0" borderId="26" xfId="9" applyFont="1" applyBorder="1" applyAlignment="1">
      <alignment horizontal="center" vertical="center"/>
    </xf>
    <xf numFmtId="10" fontId="31" fillId="0" borderId="25" xfId="9" applyNumberFormat="1" applyFont="1" applyBorder="1" applyAlignment="1">
      <alignment horizontal="center" vertical="center"/>
    </xf>
    <xf numFmtId="0" fontId="31" fillId="0" borderId="27" xfId="9" applyFont="1" applyBorder="1" applyAlignment="1">
      <alignment horizontal="center" vertical="center"/>
    </xf>
  </cellXfs>
  <cellStyles count="393">
    <cellStyle name="20% - Accent1" xfId="10"/>
    <cellStyle name="20% - Accent2" xfId="11"/>
    <cellStyle name="20% - Accent3" xfId="12"/>
    <cellStyle name="20% - Accent4" xfId="13"/>
    <cellStyle name="20% - Accent5" xfId="14"/>
    <cellStyle name="20% - Accent6" xfId="15"/>
    <cellStyle name="20% - Ênfase1 2" xfId="16"/>
    <cellStyle name="20% - Ênfase1 3" xfId="17"/>
    <cellStyle name="20% - Ênfase2 2" xfId="18"/>
    <cellStyle name="20% - Ênfase2 3" xfId="19"/>
    <cellStyle name="20% - Ênfase3 2" xfId="20"/>
    <cellStyle name="20% - Ênfase3 3" xfId="21"/>
    <cellStyle name="20% - Ênfase4 2" xfId="22"/>
    <cellStyle name="20% - Ênfase4 3" xfId="23"/>
    <cellStyle name="20% - Ênfase5 2" xfId="24"/>
    <cellStyle name="20% - Ênfase5 3" xfId="25"/>
    <cellStyle name="20% - Ênfase6 2" xfId="26"/>
    <cellStyle name="20% - Ênfase6 3" xfId="27"/>
    <cellStyle name="3988,43" xfId="28"/>
    <cellStyle name="40% - Accent1" xfId="29"/>
    <cellStyle name="40% - Accent2" xfId="30"/>
    <cellStyle name="40% - Accent3" xfId="31"/>
    <cellStyle name="40% - Accent4" xfId="32"/>
    <cellStyle name="40% - Accent5" xfId="33"/>
    <cellStyle name="40% - Accent6" xfId="34"/>
    <cellStyle name="40% - Ênfase1 2" xfId="35"/>
    <cellStyle name="40% - Ênfase1 3" xfId="36"/>
    <cellStyle name="40% - Ênfase2 2" xfId="37"/>
    <cellStyle name="40% - Ênfase2 3" xfId="38"/>
    <cellStyle name="40% - Ênfase3 2" xfId="39"/>
    <cellStyle name="40% - Ênfase3 3" xfId="40"/>
    <cellStyle name="40% - Ênfase4 2" xfId="41"/>
    <cellStyle name="40% - Ênfase4 3" xfId="42"/>
    <cellStyle name="40% - Ênfase5 2" xfId="43"/>
    <cellStyle name="40% - Ênfase5 3" xfId="44"/>
    <cellStyle name="40% - Ênfase6 2" xfId="45"/>
    <cellStyle name="40% - Ênfase6 3" xfId="46"/>
    <cellStyle name="60% - Accent1" xfId="47"/>
    <cellStyle name="60% - Accent2" xfId="48"/>
    <cellStyle name="60% - Accent3" xfId="49"/>
    <cellStyle name="60% - Accent4" xfId="50"/>
    <cellStyle name="60% - Accent5" xfId="51"/>
    <cellStyle name="60% - Accent6" xfId="52"/>
    <cellStyle name="60% - Ênfase1 2" xfId="53"/>
    <cellStyle name="60% - Ênfase1 3" xfId="54"/>
    <cellStyle name="60% - Ênfase2 2" xfId="55"/>
    <cellStyle name="60% - Ênfase2 3" xfId="56"/>
    <cellStyle name="60% - Ênfase3 2" xfId="57"/>
    <cellStyle name="60% - Ênfase3 3" xfId="58"/>
    <cellStyle name="60% - Ênfase4 2" xfId="59"/>
    <cellStyle name="60% - Ênfase4 3" xfId="60"/>
    <cellStyle name="60% - Ênfase5 2" xfId="61"/>
    <cellStyle name="60% - Ênfase5 3" xfId="62"/>
    <cellStyle name="60% - Ênfase6 2" xfId="63"/>
    <cellStyle name="60% - Ênfase6 3" xfId="64"/>
    <cellStyle name="Accent1" xfId="65"/>
    <cellStyle name="Accent2" xfId="66"/>
    <cellStyle name="Accent3" xfId="67"/>
    <cellStyle name="Accent4" xfId="68"/>
    <cellStyle name="Accent5" xfId="69"/>
    <cellStyle name="Accent6" xfId="70"/>
    <cellStyle name="Bad" xfId="71"/>
    <cellStyle name="Bom 2" xfId="72"/>
    <cellStyle name="Bom 3" xfId="73"/>
    <cellStyle name="Calculation" xfId="74"/>
    <cellStyle name="Cálculo 2" xfId="75"/>
    <cellStyle name="Cálculo 3" xfId="76"/>
    <cellStyle name="Cancel" xfId="77"/>
    <cellStyle name="Célula de Verificação 2" xfId="78"/>
    <cellStyle name="Célula de Verificação 3" xfId="79"/>
    <cellStyle name="Célula Vinculada 2" xfId="80"/>
    <cellStyle name="Célula Vinculada 3" xfId="81"/>
    <cellStyle name="Check Cell" xfId="82"/>
    <cellStyle name="Comma [0]" xfId="83"/>
    <cellStyle name="Comma [0] 2" xfId="84"/>
    <cellStyle name="Comma0" xfId="85"/>
    <cellStyle name="Curren" xfId="86"/>
    <cellStyle name="Currency [0]" xfId="87"/>
    <cellStyle name="Currency0" xfId="88"/>
    <cellStyle name="Data" xfId="89"/>
    <cellStyle name="Data 2" xfId="90"/>
    <cellStyle name="Data 3" xfId="91"/>
    <cellStyle name="Data_Pasta3" xfId="92"/>
    <cellStyle name="Date" xfId="93"/>
    <cellStyle name="Ênfase1 2" xfId="94"/>
    <cellStyle name="Ênfase1 3" xfId="95"/>
    <cellStyle name="Ênfase2 2" xfId="96"/>
    <cellStyle name="Ênfase2 3" xfId="97"/>
    <cellStyle name="Ênfase3 2" xfId="98"/>
    <cellStyle name="Ênfase3 3" xfId="99"/>
    <cellStyle name="Ênfase4 2" xfId="100"/>
    <cellStyle name="Ênfase4 3" xfId="101"/>
    <cellStyle name="Ênfase5 2" xfId="102"/>
    <cellStyle name="Ênfase5 3" xfId="103"/>
    <cellStyle name="Ênfase6 2" xfId="104"/>
    <cellStyle name="Ênfase6 3" xfId="105"/>
    <cellStyle name="Entrada 2" xfId="106"/>
    <cellStyle name="Entrada 3" xfId="107"/>
    <cellStyle name="Euro" xfId="108"/>
    <cellStyle name="Euro 2" xfId="109"/>
    <cellStyle name="Euro_Pasta1 (4)" xfId="110"/>
    <cellStyle name="Excel Built-in Normal 2" xfId="111"/>
    <cellStyle name="Explanatory Text" xfId="112"/>
    <cellStyle name="Fixed" xfId="113"/>
    <cellStyle name="Fixo" xfId="114"/>
    <cellStyle name="Fixo 2" xfId="115"/>
    <cellStyle name="Fixo 3" xfId="116"/>
    <cellStyle name="Fixo_02_09 anexoII (1)" xfId="117"/>
    <cellStyle name="Good" xfId="118"/>
    <cellStyle name="Heading 1" xfId="119"/>
    <cellStyle name="Heading 2" xfId="120"/>
    <cellStyle name="Heading 3" xfId="121"/>
    <cellStyle name="Heading 4" xfId="122"/>
    <cellStyle name="Hyperlink 2" xfId="123"/>
    <cellStyle name="Incorreto 2" xfId="124"/>
    <cellStyle name="Incorreto 3" xfId="125"/>
    <cellStyle name="Input" xfId="126"/>
    <cellStyle name="Lien hypertexte visité_Précloture 2001" xfId="127"/>
    <cellStyle name="Lien hypertexte_Précloture 2001" xfId="128"/>
    <cellStyle name="Linked Cell" xfId="129"/>
    <cellStyle name="Milliers [0]_An2-ActiRH-Ven" xfId="130"/>
    <cellStyle name="Milliers_06-Graphique ventes consolidées tuyaux (Gde Export+Total Branche)" xfId="131"/>
    <cellStyle name="Moeda 2" xfId="5"/>
    <cellStyle name="Moeda 2 2" xfId="132"/>
    <cellStyle name="Moeda 2 2 2" xfId="133"/>
    <cellStyle name="Moeda 2 2 3" xfId="134"/>
    <cellStyle name="Moeda 2 2 4" xfId="135"/>
    <cellStyle name="Moeda 2 2 5" xfId="136"/>
    <cellStyle name="Moeda 2 2 6" xfId="137"/>
    <cellStyle name="Moeda 2 2 7" xfId="138"/>
    <cellStyle name="Moeda 2 3" xfId="139"/>
    <cellStyle name="Moeda 3" xfId="140"/>
    <cellStyle name="Moeda 3 2" xfId="141"/>
    <cellStyle name="Moeda 4" xfId="142"/>
    <cellStyle name="Moeda 5" xfId="143"/>
    <cellStyle name="Moeda 6" xfId="144"/>
    <cellStyle name="Moeda0" xfId="145"/>
    <cellStyle name="Monétaire [0]_An2-ActiRH-Ven" xfId="146"/>
    <cellStyle name="Monétaire_06-Graphique ventes consolidées tuyaux (Gde Export+Total Branche)" xfId="147"/>
    <cellStyle name="Neutra 2" xfId="148"/>
    <cellStyle name="Neutra 3" xfId="149"/>
    <cellStyle name="Neutral" xfId="150"/>
    <cellStyle name="Normal" xfId="0" builtinId="0"/>
    <cellStyle name="Normal 10" xfId="9"/>
    <cellStyle name="Normal 11" xfId="151"/>
    <cellStyle name="Normal 12" xfId="152"/>
    <cellStyle name="Normal 13" xfId="153"/>
    <cellStyle name="Normal 14" xfId="154"/>
    <cellStyle name="Normal 15" xfId="155"/>
    <cellStyle name="Normal 16" xfId="156"/>
    <cellStyle name="Normal 17" xfId="157"/>
    <cellStyle name="Normal 18" xfId="158"/>
    <cellStyle name="Normal 19" xfId="159"/>
    <cellStyle name="Normal 2" xfId="1"/>
    <cellStyle name="Normal 2 2" xfId="160"/>
    <cellStyle name="Normal 2 2 2" xfId="161"/>
    <cellStyle name="Normal 2 2 2 6" xfId="162"/>
    <cellStyle name="Normal 2 2 2 6 2" xfId="163"/>
    <cellStyle name="Normal 2 2 2 6 2 2" xfId="364"/>
    <cellStyle name="Normal 2 2 2 6 3" xfId="164"/>
    <cellStyle name="Normal 2 2 2 6 3 2" xfId="365"/>
    <cellStyle name="Normal 2 2 2 6 4" xfId="363"/>
    <cellStyle name="Normal 2 2 3" xfId="165"/>
    <cellStyle name="Normal 2 3" xfId="166"/>
    <cellStyle name="Normal 2 3 2" xfId="167"/>
    <cellStyle name="Normal 2 4" xfId="168"/>
    <cellStyle name="Normal 2 5" xfId="169"/>
    <cellStyle name="Normal 2_BDI" xfId="170"/>
    <cellStyle name="Normal 20" xfId="171"/>
    <cellStyle name="Normal 21" xfId="172"/>
    <cellStyle name="Normal 22" xfId="173"/>
    <cellStyle name="Normal 23" xfId="174"/>
    <cellStyle name="Normal 24" xfId="175"/>
    <cellStyle name="Normal 25" xfId="176"/>
    <cellStyle name="Normal 26" xfId="177"/>
    <cellStyle name="Normal 27" xfId="178"/>
    <cellStyle name="Normal 28" xfId="179"/>
    <cellStyle name="Normal 29" xfId="180"/>
    <cellStyle name="Normal 3" xfId="4"/>
    <cellStyle name="Normal 3 2" xfId="181"/>
    <cellStyle name="Normal 3 3" xfId="182"/>
    <cellStyle name="Normal 3 4" xfId="183"/>
    <cellStyle name="Normal 3 4 2" xfId="366"/>
    <cellStyle name="Normal 3_BDI" xfId="184"/>
    <cellStyle name="Normal 30" xfId="185"/>
    <cellStyle name="Normal 31" xfId="186"/>
    <cellStyle name="Normal 32" xfId="187"/>
    <cellStyle name="Normal 32 2" xfId="367"/>
    <cellStyle name="Normal 33" xfId="188"/>
    <cellStyle name="Normal 34" xfId="189"/>
    <cellStyle name="Normal 35" xfId="391"/>
    <cellStyle name="Normal 4" xfId="3"/>
    <cellStyle name="Normal 4 2" xfId="190"/>
    <cellStyle name="Normal 4 2 2" xfId="368"/>
    <cellStyle name="Normal 4 3" xfId="191"/>
    <cellStyle name="Normal 4 3 2" xfId="369"/>
    <cellStyle name="Normal 4 4" xfId="192"/>
    <cellStyle name="Normal 4 5" xfId="361"/>
    <cellStyle name="Normal 4_Estudo Sinapi - Pavimentação Asfáltica com BDI 30%" xfId="193"/>
    <cellStyle name="Normal 40" xfId="194"/>
    <cellStyle name="Normal 49" xfId="195"/>
    <cellStyle name="Normal 5" xfId="6"/>
    <cellStyle name="Normal 5 2" xfId="362"/>
    <cellStyle name="Normal 5 3" xfId="392"/>
    <cellStyle name="Normal 50" xfId="196"/>
    <cellStyle name="Normal 52" xfId="197"/>
    <cellStyle name="Normal 54" xfId="198"/>
    <cellStyle name="Normal 55" xfId="199"/>
    <cellStyle name="Normal 57" xfId="200"/>
    <cellStyle name="Normal 58" xfId="201"/>
    <cellStyle name="Normal 59" xfId="202"/>
    <cellStyle name="Normal 6" xfId="7"/>
    <cellStyle name="Normal 7" xfId="203"/>
    <cellStyle name="Normal 8" xfId="204"/>
    <cellStyle name="Normal 8 2" xfId="205"/>
    <cellStyle name="Normal 9" xfId="206"/>
    <cellStyle name="Normal_Planilha (4)" xfId="8"/>
    <cellStyle name="Nota 2" xfId="207"/>
    <cellStyle name="Nota 3" xfId="208"/>
    <cellStyle name="Note" xfId="209"/>
    <cellStyle name="Output" xfId="210"/>
    <cellStyle name="Percent" xfId="211"/>
    <cellStyle name="Percentual" xfId="212"/>
    <cellStyle name="Percentual 2" xfId="213"/>
    <cellStyle name="Percentual 3" xfId="214"/>
    <cellStyle name="Percentual_02_09 anexoII (1)" xfId="215"/>
    <cellStyle name="Ponto" xfId="216"/>
    <cellStyle name="Ponto 2" xfId="217"/>
    <cellStyle name="Ponto 3" xfId="218"/>
    <cellStyle name="Ponto_02_09 anexoII (1)" xfId="219"/>
    <cellStyle name="Porcentagem 2" xfId="2"/>
    <cellStyle name="Porcentagem 2 2" xfId="220"/>
    <cellStyle name="Porcentagem 2 3" xfId="221"/>
    <cellStyle name="Porcentagem 2 4" xfId="222"/>
    <cellStyle name="Porcentagem 2 5" xfId="223"/>
    <cellStyle name="Porcentagem 2_BDI" xfId="224"/>
    <cellStyle name="Porcentagem 3" xfId="225"/>
    <cellStyle name="Porcentagem 3 2 2 2" xfId="226"/>
    <cellStyle name="Porcentagem 3 2 2 2 2" xfId="227"/>
    <cellStyle name="Porcentagem 3 2 2 2 2 2" xfId="371"/>
    <cellStyle name="Porcentagem 3 2 2 2 3" xfId="228"/>
    <cellStyle name="Porcentagem 3 2 2 2 3 2" xfId="372"/>
    <cellStyle name="Porcentagem 3 2 2 2 4" xfId="370"/>
    <cellStyle name="Porcentagem 4" xfId="229"/>
    <cellStyle name="Porcentagem 4 2" xfId="230"/>
    <cellStyle name="Porcentagem 5" xfId="231"/>
    <cellStyle name="Porcentagem 6" xfId="232"/>
    <cellStyle name="Porcentagem 6 2" xfId="373"/>
    <cellStyle name="Porcentagem 7" xfId="233"/>
    <cellStyle name="Porcentagem 7 2" xfId="374"/>
    <cellStyle name="Porcentagem 8" xfId="234"/>
    <cellStyle name="Porcentagem 9" xfId="235"/>
    <cellStyle name="Porcentagem 9 2" xfId="375"/>
    <cellStyle name="Saída 2" xfId="236"/>
    <cellStyle name="Saída 3" xfId="237"/>
    <cellStyle name="Separador de m" xfId="238"/>
    <cellStyle name="Separador de milhares 10" xfId="239"/>
    <cellStyle name="Separador de milhares 10 2" xfId="240"/>
    <cellStyle name="Separador de milhares 11" xfId="241"/>
    <cellStyle name="Separador de milhares 11 2" xfId="242"/>
    <cellStyle name="Separador de milhares 12" xfId="243"/>
    <cellStyle name="Separador de milhares 12 2" xfId="244"/>
    <cellStyle name="Separador de milhares 13" xfId="245"/>
    <cellStyle name="Separador de milhares 13 2" xfId="246"/>
    <cellStyle name="Separador de milhares 14" xfId="247"/>
    <cellStyle name="Separador de milhares 14 2" xfId="248"/>
    <cellStyle name="Separador de milhares 15" xfId="249"/>
    <cellStyle name="Separador de milhares 15 2" xfId="250"/>
    <cellStyle name="Separador de milhares 16" xfId="251"/>
    <cellStyle name="Separador de milhares 16 2" xfId="252"/>
    <cellStyle name="Separador de milhares 17" xfId="253"/>
    <cellStyle name="Separador de milhares 17 2" xfId="254"/>
    <cellStyle name="Separador de milhares 18" xfId="255"/>
    <cellStyle name="Separador de milhares 18 2" xfId="256"/>
    <cellStyle name="Separador de milhares 19" xfId="257"/>
    <cellStyle name="Separador de milhares 19 2" xfId="258"/>
    <cellStyle name="Separador de milhares 2" xfId="259"/>
    <cellStyle name="Separador de milhares 2 2" xfId="260"/>
    <cellStyle name="Separador de milhares 2 2 2" xfId="261"/>
    <cellStyle name="Separador de milhares 2 2 2 2" xfId="262"/>
    <cellStyle name="Separador de milhares 2 2 3" xfId="263"/>
    <cellStyle name="Separador de milhares 2 2 3 2" xfId="264"/>
    <cellStyle name="Separador de milhares 2 2 4" xfId="265"/>
    <cellStyle name="Separador de milhares 2 2 4 2" xfId="266"/>
    <cellStyle name="Separador de milhares 2 2 5" xfId="267"/>
    <cellStyle name="Separador de milhares 2 2 5 2" xfId="268"/>
    <cellStyle name="Separador de milhares 2 2_Pasta1 (4)" xfId="269"/>
    <cellStyle name="Separador de milhares 2 3" xfId="270"/>
    <cellStyle name="Separador de milhares 2 3 2" xfId="271"/>
    <cellStyle name="Separador de milhares 2 3 2 2" xfId="272"/>
    <cellStyle name="Separador de milhares 2 3 3" xfId="273"/>
    <cellStyle name="Separador de milhares 2 4" xfId="274"/>
    <cellStyle name="Separador de milhares 2 5" xfId="275"/>
    <cellStyle name="Separador de milhares 2 6" xfId="276"/>
    <cellStyle name="Separador de milhares 2 7" xfId="277"/>
    <cellStyle name="Separador de milhares 2_BDI" xfId="278"/>
    <cellStyle name="Separador de milhares 20" xfId="279"/>
    <cellStyle name="Separador de milhares 21" xfId="280"/>
    <cellStyle name="Separador de milhares 21 2" xfId="281"/>
    <cellStyle name="Separador de milhares 21 2 2" xfId="377"/>
    <cellStyle name="Separador de milhares 21 3" xfId="376"/>
    <cellStyle name="Separador de milhares 22" xfId="282"/>
    <cellStyle name="Separador de milhares 3" xfId="283"/>
    <cellStyle name="Separador de milhares 3 2" xfId="284"/>
    <cellStyle name="Separador de milhares 3 3" xfId="285"/>
    <cellStyle name="Separador de milhares 3 4" xfId="286"/>
    <cellStyle name="Separador de milhares 3_BDI" xfId="287"/>
    <cellStyle name="Separador de milhares 4" xfId="288"/>
    <cellStyle name="Separador de milhares 4 2" xfId="289"/>
    <cellStyle name="Separador de milhares 4 2 2" xfId="290"/>
    <cellStyle name="Separador de milhares 4 2 2 2" xfId="291"/>
    <cellStyle name="Separador de milhares 4 2 3" xfId="292"/>
    <cellStyle name="Separador de milhares 4 2 4" xfId="293"/>
    <cellStyle name="Separador de milhares 4 3" xfId="294"/>
    <cellStyle name="Separador de milhares 4 5" xfId="295"/>
    <cellStyle name="Separador de milhares 4 5 2" xfId="296"/>
    <cellStyle name="Separador de milhares 4 5 3" xfId="297"/>
    <cellStyle name="Separador de milhares 4_Planilha acordo" xfId="298"/>
    <cellStyle name="Separador de milhares 5" xfId="299"/>
    <cellStyle name="Separador de milhares 5 2" xfId="300"/>
    <cellStyle name="Separador de milhares 5 2 2 2" xfId="301"/>
    <cellStyle name="Separador de milhares 5 2 2 2 2" xfId="302"/>
    <cellStyle name="Separador de milhares 5 2 2 2 2 2" xfId="303"/>
    <cellStyle name="Separador de milhares 5 2 2 2 2 2 2" xfId="380"/>
    <cellStyle name="Separador de milhares 5 2 2 2 2 3" xfId="379"/>
    <cellStyle name="Separador de milhares 5 2 2 2 3" xfId="304"/>
    <cellStyle name="Separador de milhares 5 2 2 2 3 2" xfId="305"/>
    <cellStyle name="Separador de milhares 5 2 2 2 3 2 2" xfId="382"/>
    <cellStyle name="Separador de milhares 5 2 2 2 3 3" xfId="381"/>
    <cellStyle name="Separador de milhares 5 2 2 2 4" xfId="306"/>
    <cellStyle name="Separador de milhares 5 2 2 2 4 2" xfId="383"/>
    <cellStyle name="Separador de milhares 5 2 2 2 5" xfId="378"/>
    <cellStyle name="Separador de milhares 6" xfId="307"/>
    <cellStyle name="Separador de milhares 6 2" xfId="308"/>
    <cellStyle name="Separador de milhares 7" xfId="309"/>
    <cellStyle name="Separador de milhares 8" xfId="310"/>
    <cellStyle name="Separador de milhares 8 2" xfId="311"/>
    <cellStyle name="Separador de milhares 9" xfId="312"/>
    <cellStyle name="Separador de milhares 9 2" xfId="313"/>
    <cellStyle name="Separador de milhares 9 2 2" xfId="385"/>
    <cellStyle name="Separador de milhares 9 3" xfId="384"/>
    <cellStyle name="Standard_CANALISATION" xfId="314"/>
    <cellStyle name="Style 1 2" xfId="315"/>
    <cellStyle name="Texto de Aviso 2" xfId="316"/>
    <cellStyle name="Texto de Aviso 3" xfId="317"/>
    <cellStyle name="Texto Explicativo 2" xfId="318"/>
    <cellStyle name="Texto Explicativo 3" xfId="319"/>
    <cellStyle name="Title" xfId="320"/>
    <cellStyle name="Título 1 1" xfId="321"/>
    <cellStyle name="Título 1 1 1" xfId="322"/>
    <cellStyle name="Título 1 1 1 1" xfId="323"/>
    <cellStyle name="Título 1 1_RESUMO SERVIÇOS E MATERIAIS" xfId="324"/>
    <cellStyle name="Título 1 2" xfId="325"/>
    <cellStyle name="Título 1 3" xfId="326"/>
    <cellStyle name="Título 2 2" xfId="327"/>
    <cellStyle name="Título 2 3" xfId="328"/>
    <cellStyle name="Título 3 2" xfId="329"/>
    <cellStyle name="Título 3 3" xfId="330"/>
    <cellStyle name="Título 4 2" xfId="331"/>
    <cellStyle name="Título 4 3" xfId="332"/>
    <cellStyle name="Titulo1" xfId="333"/>
    <cellStyle name="Titulo1 2" xfId="334"/>
    <cellStyle name="Titulo1 3" xfId="335"/>
    <cellStyle name="Titulo1_02_09 anexoII (1)" xfId="336"/>
    <cellStyle name="Titulo2" xfId="337"/>
    <cellStyle name="Titulo2 2" xfId="338"/>
    <cellStyle name="Titulo2 3" xfId="339"/>
    <cellStyle name="Titulo2_02_09 anexoII (1)" xfId="340"/>
    <cellStyle name="Total 2" xfId="341"/>
    <cellStyle name="Total 3" xfId="342"/>
    <cellStyle name="Vírgula 2" xfId="343"/>
    <cellStyle name="Vírgula 2 2" xfId="344"/>
    <cellStyle name="Vírgula 2 2 2" xfId="345"/>
    <cellStyle name="Vírgula 2 2 3" xfId="346"/>
    <cellStyle name="Vírgula 2 2 4" xfId="347"/>
    <cellStyle name="Vírgula 2 2 5" xfId="348"/>
    <cellStyle name="Vírgula 2 3" xfId="349"/>
    <cellStyle name="Vírgula 2 3 2" xfId="387"/>
    <cellStyle name="Vírgula 2 4" xfId="386"/>
    <cellStyle name="Vírgula 3" xfId="350"/>
    <cellStyle name="Vírgula 3 2" xfId="351"/>
    <cellStyle name="Vírgula 4" xfId="352"/>
    <cellStyle name="Vírgula 4 2" xfId="353"/>
    <cellStyle name="Vírgula 5" xfId="354"/>
    <cellStyle name="Vírgula 5 2" xfId="355"/>
    <cellStyle name="Vírgula 5 2 2" xfId="389"/>
    <cellStyle name="Vírgula 5 3" xfId="388"/>
    <cellStyle name="Vírgula 6" xfId="356"/>
    <cellStyle name="Vírgula 6 2" xfId="390"/>
    <cellStyle name="Vírgula0" xfId="357"/>
    <cellStyle name="Währung [0]_FIE-prix vente raccords" xfId="358"/>
    <cellStyle name="Währung_FIE-prix vente raccords" xfId="359"/>
    <cellStyle name="Warning Text" xfId="36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usernames" Target="revisions/userNames.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USUARIO\Desktop\THAIS\OBRAS\OR&#199;AMENTO\STUDIO%20F\APAC%20Tupaciguara\Planilha%20APAC%20Tupacigua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USUARIO\Downloads\HOSPITAL%20DO%20C&#194;NCER%20-%20COM%20DESON%20-%20Sint&#233;tico%20com%20Valor%20da%20M&#227;o%20de%20Obra%20e%20Mater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ELÉTRICA"/>
      <sheetName val="HIDRÁULICA"/>
      <sheetName val="PCI"/>
      <sheetName val="GASES"/>
      <sheetName val="CRONOGRAMA"/>
      <sheetName val="BDI "/>
    </sheetNames>
    <sheetDataSet>
      <sheetData sheetId="0">
        <row r="45">
          <cell r="D45" t="str">
            <v>IMPERMEABILIZAÇÃO</v>
          </cell>
        </row>
        <row r="58">
          <cell r="D58" t="str">
            <v>PAREDES E FECHAMENTOS</v>
          </cell>
        </row>
        <row r="67">
          <cell r="D67" t="str">
            <v>PISOS</v>
          </cell>
        </row>
        <row r="74">
          <cell r="D74" t="str">
            <v>ESQUADRIAS</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intético"/>
    </sheetNames>
    <sheetDataSet>
      <sheetData sheetId="0" refreshError="1">
        <row r="7">
          <cell r="G7">
            <v>271.05</v>
          </cell>
        </row>
        <row r="184">
          <cell r="I184">
            <v>37.299999999999997</v>
          </cell>
        </row>
        <row r="185">
          <cell r="I185">
            <v>61.86</v>
          </cell>
        </row>
        <row r="186">
          <cell r="I186">
            <v>61.86</v>
          </cell>
        </row>
        <row r="187">
          <cell r="I187">
            <v>19.510000000000002</v>
          </cell>
        </row>
        <row r="188">
          <cell r="I188">
            <v>19.510000000000002</v>
          </cell>
        </row>
        <row r="189">
          <cell r="I189">
            <v>76.58</v>
          </cell>
        </row>
        <row r="190">
          <cell r="I190">
            <v>37.299999999999997</v>
          </cell>
        </row>
        <row r="191">
          <cell r="I191">
            <v>140.91</v>
          </cell>
        </row>
        <row r="192">
          <cell r="I192">
            <v>18.41</v>
          </cell>
        </row>
        <row r="193">
          <cell r="I193">
            <v>18.41</v>
          </cell>
        </row>
        <row r="194">
          <cell r="I194">
            <v>74.03</v>
          </cell>
        </row>
        <row r="195">
          <cell r="I195">
            <v>61.92</v>
          </cell>
        </row>
        <row r="196">
          <cell r="I196">
            <v>39.299999999999997</v>
          </cell>
        </row>
        <row r="197">
          <cell r="I197">
            <v>39.299999999999997</v>
          </cell>
        </row>
        <row r="198">
          <cell r="I198">
            <v>174.23</v>
          </cell>
        </row>
        <row r="199">
          <cell r="I199">
            <v>197.73</v>
          </cell>
        </row>
        <row r="200">
          <cell r="I200">
            <v>155.24</v>
          </cell>
        </row>
        <row r="201">
          <cell r="I201">
            <v>242.13</v>
          </cell>
        </row>
        <row r="202">
          <cell r="I202">
            <v>60.62</v>
          </cell>
        </row>
        <row r="203">
          <cell r="I203">
            <v>19.3</v>
          </cell>
        </row>
        <row r="204">
          <cell r="I204">
            <v>19.3</v>
          </cell>
        </row>
        <row r="205">
          <cell r="I205">
            <v>225.88</v>
          </cell>
        </row>
        <row r="207">
          <cell r="I207">
            <v>40.54</v>
          </cell>
        </row>
        <row r="208">
          <cell r="I208">
            <v>6.95</v>
          </cell>
        </row>
        <row r="209">
          <cell r="I209">
            <v>147.15</v>
          </cell>
        </row>
        <row r="210">
          <cell r="I210">
            <v>13.23</v>
          </cell>
        </row>
        <row r="211">
          <cell r="I211">
            <v>2.46</v>
          </cell>
        </row>
        <row r="212">
          <cell r="I212">
            <v>21.55</v>
          </cell>
        </row>
        <row r="213">
          <cell r="I213">
            <v>3.37</v>
          </cell>
        </row>
        <row r="214">
          <cell r="I214">
            <v>177.07</v>
          </cell>
        </row>
        <row r="215">
          <cell r="I215">
            <v>9.06</v>
          </cell>
        </row>
        <row r="216">
          <cell r="I216">
            <v>17.64</v>
          </cell>
        </row>
        <row r="217">
          <cell r="I217">
            <v>12.93</v>
          </cell>
        </row>
        <row r="218">
          <cell r="I218">
            <v>3.9</v>
          </cell>
        </row>
        <row r="219">
          <cell r="I219">
            <v>25.09</v>
          </cell>
        </row>
        <row r="220">
          <cell r="I220">
            <v>32.22</v>
          </cell>
        </row>
        <row r="221">
          <cell r="I221">
            <v>41.43</v>
          </cell>
        </row>
        <row r="222">
          <cell r="I222">
            <v>11.12</v>
          </cell>
        </row>
        <row r="223">
          <cell r="I223">
            <v>7.01</v>
          </cell>
        </row>
        <row r="224">
          <cell r="I224">
            <v>4.32</v>
          </cell>
        </row>
        <row r="225">
          <cell r="I225">
            <v>3.6</v>
          </cell>
        </row>
        <row r="226">
          <cell r="I226">
            <v>7.31</v>
          </cell>
        </row>
        <row r="227">
          <cell r="I227">
            <v>10.51</v>
          </cell>
        </row>
        <row r="228">
          <cell r="I228">
            <v>13.01</v>
          </cell>
        </row>
        <row r="229">
          <cell r="I229">
            <v>19.97</v>
          </cell>
        </row>
        <row r="230">
          <cell r="I230">
            <v>27.86</v>
          </cell>
        </row>
        <row r="231">
          <cell r="I231">
            <v>2.2799999999999998</v>
          </cell>
        </row>
        <row r="232">
          <cell r="I232">
            <v>5.51</v>
          </cell>
        </row>
        <row r="233">
          <cell r="I233">
            <v>6.86</v>
          </cell>
        </row>
        <row r="234">
          <cell r="I234">
            <v>13.66</v>
          </cell>
        </row>
        <row r="235">
          <cell r="I235">
            <v>20.149999999999999</v>
          </cell>
        </row>
        <row r="236">
          <cell r="I236">
            <v>2.79</v>
          </cell>
        </row>
        <row r="237">
          <cell r="I237">
            <v>7.17</v>
          </cell>
        </row>
        <row r="238">
          <cell r="I238">
            <v>2.76</v>
          </cell>
        </row>
        <row r="239">
          <cell r="I239">
            <v>8.24</v>
          </cell>
        </row>
        <row r="240">
          <cell r="I240">
            <v>9.73</v>
          </cell>
        </row>
        <row r="241">
          <cell r="I241">
            <v>8.94</v>
          </cell>
        </row>
        <row r="242">
          <cell r="I242">
            <v>6.1</v>
          </cell>
        </row>
        <row r="243">
          <cell r="I243">
            <v>3.98</v>
          </cell>
        </row>
        <row r="244">
          <cell r="I244">
            <v>10.53</v>
          </cell>
        </row>
        <row r="245">
          <cell r="I245">
            <v>12.69</v>
          </cell>
        </row>
        <row r="246">
          <cell r="I246">
            <v>26.36</v>
          </cell>
        </row>
        <row r="247">
          <cell r="I247">
            <v>46.66</v>
          </cell>
        </row>
        <row r="248">
          <cell r="I248">
            <v>12.06</v>
          </cell>
        </row>
        <row r="249">
          <cell r="I249">
            <v>10.43</v>
          </cell>
        </row>
        <row r="250">
          <cell r="I250">
            <v>12.47</v>
          </cell>
        </row>
        <row r="251">
          <cell r="I251">
            <v>14.72</v>
          </cell>
        </row>
        <row r="252">
          <cell r="I252">
            <v>40.06</v>
          </cell>
        </row>
        <row r="253">
          <cell r="I253">
            <v>7.65</v>
          </cell>
        </row>
        <row r="254">
          <cell r="I254">
            <v>9.8699999999999992</v>
          </cell>
        </row>
        <row r="255">
          <cell r="I255">
            <v>15.54</v>
          </cell>
        </row>
        <row r="256">
          <cell r="I256">
            <v>6.59</v>
          </cell>
        </row>
        <row r="257">
          <cell r="I257">
            <v>4.7699999999999996</v>
          </cell>
        </row>
        <row r="258">
          <cell r="I258">
            <v>6.51</v>
          </cell>
        </row>
        <row r="259">
          <cell r="I259">
            <v>7.25</v>
          </cell>
        </row>
        <row r="260">
          <cell r="I260">
            <v>9.99</v>
          </cell>
        </row>
        <row r="261">
          <cell r="I261">
            <v>15.58</v>
          </cell>
        </row>
        <row r="262">
          <cell r="I262">
            <v>11.63</v>
          </cell>
        </row>
        <row r="263">
          <cell r="I263">
            <v>14.53</v>
          </cell>
        </row>
        <row r="265">
          <cell r="I265">
            <v>304.95</v>
          </cell>
        </row>
        <row r="267">
          <cell r="I267">
            <v>47.24</v>
          </cell>
        </row>
        <row r="268">
          <cell r="I268">
            <v>18.63</v>
          </cell>
        </row>
        <row r="269">
          <cell r="I269">
            <v>9.64</v>
          </cell>
        </row>
        <row r="270">
          <cell r="I270">
            <v>7.06</v>
          </cell>
        </row>
        <row r="271">
          <cell r="I271">
            <v>12.8</v>
          </cell>
        </row>
        <row r="272">
          <cell r="I272">
            <v>14.99</v>
          </cell>
        </row>
        <row r="273">
          <cell r="I273">
            <v>13.4</v>
          </cell>
        </row>
        <row r="275">
          <cell r="I275">
            <v>23.73</v>
          </cell>
        </row>
        <row r="276">
          <cell r="I276">
            <v>6.65</v>
          </cell>
        </row>
        <row r="277">
          <cell r="I277">
            <v>15.02</v>
          </cell>
        </row>
        <row r="278">
          <cell r="I278">
            <v>5.48</v>
          </cell>
        </row>
        <row r="279">
          <cell r="I279">
            <v>17.510000000000002</v>
          </cell>
        </row>
        <row r="280">
          <cell r="I280">
            <v>4.49</v>
          </cell>
        </row>
        <row r="281">
          <cell r="I281">
            <v>4.78</v>
          </cell>
        </row>
        <row r="282">
          <cell r="I282">
            <v>8.9600000000000009</v>
          </cell>
        </row>
        <row r="283">
          <cell r="I283">
            <v>6.57</v>
          </cell>
        </row>
        <row r="284">
          <cell r="I284">
            <v>11.26</v>
          </cell>
        </row>
        <row r="285">
          <cell r="I285">
            <v>6.47</v>
          </cell>
        </row>
        <row r="286">
          <cell r="I286">
            <v>8.23</v>
          </cell>
        </row>
        <row r="287">
          <cell r="I287">
            <v>80.75</v>
          </cell>
        </row>
        <row r="288">
          <cell r="I288">
            <v>28.57</v>
          </cell>
        </row>
        <row r="289">
          <cell r="I289">
            <v>12.7</v>
          </cell>
        </row>
        <row r="290">
          <cell r="I290">
            <v>24.22</v>
          </cell>
        </row>
        <row r="291">
          <cell r="I291">
            <v>16.899999999999999</v>
          </cell>
        </row>
        <row r="292">
          <cell r="I292">
            <v>12.19</v>
          </cell>
        </row>
        <row r="293">
          <cell r="I293">
            <v>34.700000000000003</v>
          </cell>
        </row>
        <row r="294">
          <cell r="I294">
            <v>12.48</v>
          </cell>
        </row>
        <row r="295">
          <cell r="I295">
            <v>18.48</v>
          </cell>
        </row>
        <row r="296">
          <cell r="I296">
            <v>6.98</v>
          </cell>
        </row>
        <row r="297">
          <cell r="I297">
            <v>12.85</v>
          </cell>
        </row>
        <row r="298">
          <cell r="I298">
            <v>14.43</v>
          </cell>
        </row>
        <row r="299">
          <cell r="I299">
            <v>14.43</v>
          </cell>
        </row>
        <row r="300">
          <cell r="I300">
            <v>5.27</v>
          </cell>
        </row>
        <row r="301">
          <cell r="I301">
            <v>8.7799999999999994</v>
          </cell>
        </row>
        <row r="302">
          <cell r="I302">
            <v>15.83</v>
          </cell>
        </row>
        <row r="303">
          <cell r="I303">
            <v>12.28</v>
          </cell>
        </row>
        <row r="304">
          <cell r="I304">
            <v>9.67</v>
          </cell>
        </row>
        <row r="305">
          <cell r="I305">
            <v>5.65</v>
          </cell>
        </row>
        <row r="306">
          <cell r="I306">
            <v>26.42</v>
          </cell>
        </row>
        <row r="307">
          <cell r="I307">
            <v>7.69</v>
          </cell>
        </row>
        <row r="308">
          <cell r="I308">
            <v>7.29</v>
          </cell>
        </row>
        <row r="309">
          <cell r="I309">
            <v>7.04</v>
          </cell>
        </row>
        <row r="310">
          <cell r="I310">
            <v>6.98</v>
          </cell>
        </row>
        <row r="311">
          <cell r="I311">
            <v>6.13</v>
          </cell>
        </row>
        <row r="313">
          <cell r="I313">
            <v>108.85</v>
          </cell>
        </row>
        <row r="314">
          <cell r="I314">
            <v>1050.55</v>
          </cell>
        </row>
        <row r="315">
          <cell r="I315">
            <v>52.45</v>
          </cell>
        </row>
        <row r="316">
          <cell r="I316">
            <v>56.05</v>
          </cell>
        </row>
        <row r="317">
          <cell r="I317">
            <v>60.86</v>
          </cell>
        </row>
        <row r="318">
          <cell r="I318">
            <v>119.73</v>
          </cell>
        </row>
        <row r="319">
          <cell r="I319">
            <v>73.06</v>
          </cell>
        </row>
        <row r="320">
          <cell r="I320">
            <v>97.59</v>
          </cell>
        </row>
        <row r="321">
          <cell r="I321">
            <v>7890</v>
          </cell>
        </row>
        <row r="323">
          <cell r="I323">
            <v>157.97999999999999</v>
          </cell>
        </row>
        <row r="324">
          <cell r="I324">
            <v>157.97999999999999</v>
          </cell>
        </row>
        <row r="325">
          <cell r="I325">
            <v>180.64</v>
          </cell>
        </row>
        <row r="326">
          <cell r="I326">
            <v>180.64</v>
          </cell>
        </row>
        <row r="327">
          <cell r="I327">
            <v>253.33</v>
          </cell>
        </row>
        <row r="328">
          <cell r="I328">
            <v>253.33</v>
          </cell>
        </row>
        <row r="330">
          <cell r="I330">
            <v>26.76</v>
          </cell>
        </row>
        <row r="331">
          <cell r="I331">
            <v>13.21</v>
          </cell>
        </row>
        <row r="332">
          <cell r="I332">
            <v>30</v>
          </cell>
        </row>
        <row r="333">
          <cell r="I333">
            <v>386.64</v>
          </cell>
        </row>
        <row r="334">
          <cell r="I334">
            <v>1052.69</v>
          </cell>
        </row>
        <row r="335">
          <cell r="I335">
            <v>1299.42</v>
          </cell>
        </row>
        <row r="336">
          <cell r="I336">
            <v>3552.4</v>
          </cell>
        </row>
        <row r="337">
          <cell r="I337">
            <v>1813.42</v>
          </cell>
        </row>
        <row r="338">
          <cell r="I338">
            <v>1800</v>
          </cell>
        </row>
        <row r="339">
          <cell r="I339">
            <v>265</v>
          </cell>
        </row>
        <row r="340">
          <cell r="I340">
            <v>226.44</v>
          </cell>
        </row>
        <row r="342">
          <cell r="I342">
            <v>148.18</v>
          </cell>
        </row>
        <row r="343">
          <cell r="I343">
            <v>17.11</v>
          </cell>
        </row>
        <row r="344">
          <cell r="I344">
            <v>24.65</v>
          </cell>
        </row>
        <row r="345">
          <cell r="I345">
            <v>24.65</v>
          </cell>
        </row>
        <row r="346">
          <cell r="I346">
            <v>24.65</v>
          </cell>
        </row>
        <row r="347">
          <cell r="I347">
            <v>24.65</v>
          </cell>
        </row>
        <row r="348">
          <cell r="I348">
            <v>159.87</v>
          </cell>
        </row>
        <row r="349">
          <cell r="I349">
            <v>180.87</v>
          </cell>
        </row>
        <row r="350">
          <cell r="I350">
            <v>214.12</v>
          </cell>
        </row>
        <row r="351">
          <cell r="I351">
            <v>144.79</v>
          </cell>
        </row>
        <row r="352">
          <cell r="I352">
            <v>227.07</v>
          </cell>
        </row>
        <row r="353">
          <cell r="I353">
            <v>1007</v>
          </cell>
        </row>
        <row r="383">
          <cell r="I383">
            <v>720</v>
          </cell>
        </row>
        <row r="384">
          <cell r="I384">
            <v>690</v>
          </cell>
        </row>
        <row r="385">
          <cell r="I385">
            <v>580</v>
          </cell>
        </row>
        <row r="386">
          <cell r="I386">
            <v>490</v>
          </cell>
        </row>
        <row r="387">
          <cell r="I387">
            <v>650</v>
          </cell>
        </row>
        <row r="394">
          <cell r="I394">
            <v>800</v>
          </cell>
        </row>
        <row r="395">
          <cell r="I395">
            <v>700</v>
          </cell>
        </row>
        <row r="396">
          <cell r="I396">
            <v>650</v>
          </cell>
        </row>
        <row r="397">
          <cell r="I397">
            <v>450</v>
          </cell>
        </row>
        <row r="398">
          <cell r="I398">
            <v>430</v>
          </cell>
        </row>
        <row r="399">
          <cell r="I399">
            <v>420</v>
          </cell>
        </row>
        <row r="404">
          <cell r="I404">
            <v>18</v>
          </cell>
        </row>
        <row r="405">
          <cell r="I405">
            <v>18</v>
          </cell>
        </row>
        <row r="406">
          <cell r="I406">
            <v>18</v>
          </cell>
        </row>
        <row r="407">
          <cell r="I407">
            <v>18</v>
          </cell>
        </row>
        <row r="408">
          <cell r="I408">
            <v>23</v>
          </cell>
        </row>
        <row r="409">
          <cell r="I409">
            <v>32</v>
          </cell>
        </row>
        <row r="410">
          <cell r="I410">
            <v>250</v>
          </cell>
        </row>
        <row r="411">
          <cell r="I411">
            <v>340</v>
          </cell>
        </row>
        <row r="412">
          <cell r="I412">
            <v>70</v>
          </cell>
        </row>
        <row r="413">
          <cell r="I413">
            <v>65</v>
          </cell>
        </row>
        <row r="414">
          <cell r="I414">
            <v>62</v>
          </cell>
        </row>
        <row r="415">
          <cell r="I415">
            <v>60</v>
          </cell>
        </row>
        <row r="417">
          <cell r="I417">
            <v>55</v>
          </cell>
        </row>
        <row r="418">
          <cell r="I418">
            <v>54</v>
          </cell>
        </row>
        <row r="419">
          <cell r="I419">
            <v>49</v>
          </cell>
        </row>
        <row r="420">
          <cell r="I420">
            <v>35</v>
          </cell>
        </row>
        <row r="421">
          <cell r="I421">
            <v>150</v>
          </cell>
        </row>
        <row r="422">
          <cell r="I422">
            <v>140</v>
          </cell>
        </row>
        <row r="423">
          <cell r="I423">
            <v>130</v>
          </cell>
        </row>
        <row r="424">
          <cell r="I424">
            <v>125</v>
          </cell>
        </row>
        <row r="425">
          <cell r="I425">
            <v>124</v>
          </cell>
        </row>
        <row r="426">
          <cell r="I426">
            <v>118</v>
          </cell>
        </row>
        <row r="427">
          <cell r="I427">
            <v>115</v>
          </cell>
        </row>
        <row r="428">
          <cell r="I428">
            <v>98</v>
          </cell>
        </row>
        <row r="429">
          <cell r="I429">
            <v>60</v>
          </cell>
        </row>
        <row r="430">
          <cell r="I430">
            <v>650</v>
          </cell>
        </row>
        <row r="431">
          <cell r="I431">
            <v>520</v>
          </cell>
        </row>
        <row r="432">
          <cell r="I432">
            <v>450</v>
          </cell>
        </row>
        <row r="433">
          <cell r="I433">
            <v>320</v>
          </cell>
        </row>
        <row r="434">
          <cell r="I434">
            <v>260</v>
          </cell>
        </row>
        <row r="435">
          <cell r="I435">
            <v>190</v>
          </cell>
        </row>
        <row r="436">
          <cell r="I436">
            <v>150</v>
          </cell>
        </row>
        <row r="437">
          <cell r="I437">
            <v>1200</v>
          </cell>
        </row>
        <row r="438">
          <cell r="I438">
            <v>320</v>
          </cell>
        </row>
        <row r="439">
          <cell r="I439">
            <v>290</v>
          </cell>
        </row>
        <row r="440">
          <cell r="I440">
            <v>270</v>
          </cell>
        </row>
        <row r="441">
          <cell r="I441">
            <v>220</v>
          </cell>
        </row>
        <row r="442">
          <cell r="I442">
            <v>430</v>
          </cell>
        </row>
        <row r="443">
          <cell r="I443">
            <v>320</v>
          </cell>
        </row>
        <row r="444">
          <cell r="I444">
            <v>220</v>
          </cell>
        </row>
        <row r="445">
          <cell r="I445">
            <v>180</v>
          </cell>
        </row>
        <row r="446">
          <cell r="I446">
            <v>120</v>
          </cell>
        </row>
        <row r="447">
          <cell r="I447">
            <v>80</v>
          </cell>
        </row>
        <row r="449">
          <cell r="I449">
            <v>65</v>
          </cell>
        </row>
        <row r="450">
          <cell r="I450">
            <v>42</v>
          </cell>
        </row>
        <row r="451">
          <cell r="I451">
            <v>29</v>
          </cell>
        </row>
        <row r="452">
          <cell r="I452">
            <v>21</v>
          </cell>
        </row>
        <row r="453">
          <cell r="I453">
            <v>17</v>
          </cell>
        </row>
        <row r="454">
          <cell r="I454">
            <v>290</v>
          </cell>
        </row>
        <row r="455">
          <cell r="I455">
            <v>270</v>
          </cell>
        </row>
        <row r="456">
          <cell r="I456">
            <v>190</v>
          </cell>
        </row>
        <row r="457">
          <cell r="I457">
            <v>140</v>
          </cell>
        </row>
        <row r="458">
          <cell r="I458">
            <v>115</v>
          </cell>
        </row>
        <row r="459">
          <cell r="I459">
            <v>135</v>
          </cell>
        </row>
        <row r="460">
          <cell r="I460">
            <v>115</v>
          </cell>
        </row>
        <row r="461">
          <cell r="I461">
            <v>105</v>
          </cell>
        </row>
        <row r="462">
          <cell r="I462">
            <v>56</v>
          </cell>
        </row>
        <row r="463">
          <cell r="I463">
            <v>32</v>
          </cell>
        </row>
        <row r="464">
          <cell r="I464">
            <v>120</v>
          </cell>
        </row>
        <row r="465">
          <cell r="I465">
            <v>115</v>
          </cell>
        </row>
        <row r="466">
          <cell r="I466">
            <v>110</v>
          </cell>
        </row>
        <row r="467">
          <cell r="I467">
            <v>95</v>
          </cell>
        </row>
        <row r="468">
          <cell r="I468">
            <v>140</v>
          </cell>
        </row>
        <row r="469">
          <cell r="I469">
            <v>90</v>
          </cell>
        </row>
        <row r="470">
          <cell r="I470">
            <v>80</v>
          </cell>
        </row>
        <row r="471">
          <cell r="I471">
            <v>70</v>
          </cell>
        </row>
        <row r="472">
          <cell r="I472">
            <v>68</v>
          </cell>
        </row>
        <row r="473">
          <cell r="I473">
            <v>62</v>
          </cell>
        </row>
        <row r="474">
          <cell r="I474">
            <v>36</v>
          </cell>
        </row>
        <row r="475">
          <cell r="I475">
            <v>230</v>
          </cell>
        </row>
        <row r="476">
          <cell r="I476">
            <v>80</v>
          </cell>
        </row>
        <row r="477">
          <cell r="I477">
            <v>450</v>
          </cell>
        </row>
        <row r="478">
          <cell r="I478">
            <v>420</v>
          </cell>
        </row>
        <row r="479">
          <cell r="I479">
            <v>410</v>
          </cell>
        </row>
        <row r="480">
          <cell r="I480">
            <v>2800</v>
          </cell>
        </row>
        <row r="481">
          <cell r="I481">
            <v>2600</v>
          </cell>
        </row>
        <row r="482">
          <cell r="I482">
            <v>1900</v>
          </cell>
        </row>
        <row r="483">
          <cell r="I483">
            <v>850</v>
          </cell>
        </row>
        <row r="484">
          <cell r="I484">
            <v>2200</v>
          </cell>
        </row>
        <row r="485">
          <cell r="I485">
            <v>820</v>
          </cell>
        </row>
        <row r="486">
          <cell r="I486">
            <v>2500</v>
          </cell>
        </row>
        <row r="487">
          <cell r="I487">
            <v>680</v>
          </cell>
        </row>
        <row r="488">
          <cell r="I488">
            <v>420</v>
          </cell>
        </row>
        <row r="489">
          <cell r="I489">
            <v>350</v>
          </cell>
        </row>
        <row r="490">
          <cell r="I490">
            <v>210</v>
          </cell>
        </row>
        <row r="491">
          <cell r="I491">
            <v>180</v>
          </cell>
        </row>
        <row r="492">
          <cell r="I492">
            <v>1900</v>
          </cell>
        </row>
        <row r="493">
          <cell r="I493">
            <v>1500</v>
          </cell>
        </row>
        <row r="494">
          <cell r="I494">
            <v>1400</v>
          </cell>
        </row>
        <row r="495">
          <cell r="I495">
            <v>1200</v>
          </cell>
        </row>
        <row r="496">
          <cell r="I496">
            <v>800</v>
          </cell>
        </row>
        <row r="497">
          <cell r="I497">
            <v>650</v>
          </cell>
        </row>
        <row r="498">
          <cell r="I498">
            <v>680</v>
          </cell>
        </row>
        <row r="499">
          <cell r="I499">
            <v>640</v>
          </cell>
        </row>
        <row r="500">
          <cell r="I500">
            <v>490</v>
          </cell>
        </row>
        <row r="501">
          <cell r="I501">
            <v>460</v>
          </cell>
        </row>
        <row r="502">
          <cell r="I502">
            <v>430</v>
          </cell>
        </row>
        <row r="503">
          <cell r="I503">
            <v>410</v>
          </cell>
        </row>
        <row r="504">
          <cell r="I504">
            <v>720</v>
          </cell>
        </row>
        <row r="505">
          <cell r="I505">
            <v>690</v>
          </cell>
        </row>
        <row r="506">
          <cell r="I506">
            <v>220</v>
          </cell>
        </row>
        <row r="508">
          <cell r="I508">
            <v>360</v>
          </cell>
        </row>
        <row r="509">
          <cell r="I509">
            <v>220</v>
          </cell>
        </row>
        <row r="510">
          <cell r="I510">
            <v>380</v>
          </cell>
        </row>
        <row r="511">
          <cell r="I511">
            <v>180</v>
          </cell>
        </row>
        <row r="512">
          <cell r="I512">
            <v>160</v>
          </cell>
        </row>
        <row r="513">
          <cell r="I513">
            <v>150</v>
          </cell>
        </row>
        <row r="514">
          <cell r="I514">
            <v>140</v>
          </cell>
        </row>
        <row r="515">
          <cell r="I515">
            <v>140</v>
          </cell>
        </row>
        <row r="516">
          <cell r="I516">
            <v>130</v>
          </cell>
        </row>
        <row r="517">
          <cell r="I517">
            <v>120</v>
          </cell>
        </row>
        <row r="518">
          <cell r="I518">
            <v>360</v>
          </cell>
        </row>
        <row r="519">
          <cell r="I519">
            <v>350</v>
          </cell>
        </row>
        <row r="520">
          <cell r="I520">
            <v>330</v>
          </cell>
        </row>
        <row r="521">
          <cell r="I521">
            <v>320</v>
          </cell>
        </row>
        <row r="522">
          <cell r="I522">
            <v>310</v>
          </cell>
        </row>
        <row r="523">
          <cell r="I523">
            <v>320</v>
          </cell>
        </row>
        <row r="524">
          <cell r="I524">
            <v>320</v>
          </cell>
        </row>
        <row r="525">
          <cell r="I525">
            <v>310</v>
          </cell>
        </row>
        <row r="526">
          <cell r="I526">
            <v>250</v>
          </cell>
        </row>
        <row r="527">
          <cell r="I527">
            <v>230</v>
          </cell>
        </row>
        <row r="528">
          <cell r="I528">
            <v>220</v>
          </cell>
        </row>
        <row r="529">
          <cell r="I529">
            <v>150</v>
          </cell>
        </row>
        <row r="530">
          <cell r="I530">
            <v>180</v>
          </cell>
        </row>
        <row r="532">
          <cell r="I532">
            <v>8600</v>
          </cell>
        </row>
      </sheetData>
    </sheetDataSet>
  </externalBook>
</externalLink>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7" Type="http://schemas.openxmlformats.org/officeDocument/2006/relationships/revisionLog" Target="revisionLog5.xml"/><Relationship Id="rId2" Type="http://schemas.openxmlformats.org/officeDocument/2006/relationships/revisionLog" Target="revisionLog2.xml"/><Relationship Id="rId1" Type="http://schemas.openxmlformats.org/officeDocument/2006/relationships/revisionLog" Target="revisionLog11.xml"/><Relationship Id="rId6" Type="http://schemas.openxmlformats.org/officeDocument/2006/relationships/revisionLog" Target="revisionLog4.xml"/><Relationship Id="rId5" Type="http://schemas.openxmlformats.org/officeDocument/2006/relationships/revisionLog" Target="revisionLog1.xml"/><Relationship Id="rId4" Type="http://schemas.openxmlformats.org/officeDocument/2006/relationships/revisionLog" Target="revisionLog1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97A6F0E-B5B8-4707-B540-E933DBBCD815}" diskRevisions="1" revisionId="167" version="3">
  <header guid="{F2F49F93-B5FE-4447-96FE-154750FC0F59}" dateTime="2016-10-05T18:46:55" maxSheetId="16" userName="Usuario" r:id="rId1">
    <sheetIdMap count="15">
      <sheetId val="1"/>
      <sheetId val="2"/>
      <sheetId val="3"/>
      <sheetId val="4"/>
      <sheetId val="5"/>
      <sheetId val="6"/>
      <sheetId val="7"/>
      <sheetId val="8"/>
      <sheetId val="9"/>
      <sheetId val="10"/>
      <sheetId val="11"/>
      <sheetId val="12"/>
      <sheetId val="13"/>
      <sheetId val="14"/>
      <sheetId val="15"/>
    </sheetIdMap>
  </header>
  <header guid="{D58C0026-0D30-427C-B2B3-5508A94F493C}" dateTime="2016-10-05T19:08:30" maxSheetId="16" userName="Usuario" r:id="rId2" minRId="1" maxRId="46">
    <sheetIdMap count="15">
      <sheetId val="1"/>
      <sheetId val="2"/>
      <sheetId val="3"/>
      <sheetId val="4"/>
      <sheetId val="5"/>
      <sheetId val="6"/>
      <sheetId val="7"/>
      <sheetId val="8"/>
      <sheetId val="9"/>
      <sheetId val="10"/>
      <sheetId val="11"/>
      <sheetId val="12"/>
      <sheetId val="13"/>
      <sheetId val="14"/>
      <sheetId val="15"/>
    </sheetIdMap>
  </header>
  <header guid="{42D571EF-DC9A-41B1-A219-A7CC16E6C6F1}" dateTime="2016-10-05T20:28:35" maxSheetId="16" userName="Usuario" r:id="rId3" minRId="47" maxRId="67">
    <sheetIdMap count="15">
      <sheetId val="1"/>
      <sheetId val="2"/>
      <sheetId val="3"/>
      <sheetId val="4"/>
      <sheetId val="5"/>
      <sheetId val="6"/>
      <sheetId val="7"/>
      <sheetId val="8"/>
      <sheetId val="9"/>
      <sheetId val="10"/>
      <sheetId val="11"/>
      <sheetId val="12"/>
      <sheetId val="13"/>
      <sheetId val="14"/>
      <sheetId val="15"/>
    </sheetIdMap>
  </header>
  <header guid="{AA6A10C3-2127-4DDB-A672-5F7DC75AB54B}" dateTime="2016-10-06T07:53:51" maxSheetId="16" userName="04532" r:id="rId4" minRId="93" maxRId="95">
    <sheetIdMap count="15">
      <sheetId val="1"/>
      <sheetId val="2"/>
      <sheetId val="3"/>
      <sheetId val="4"/>
      <sheetId val="5"/>
      <sheetId val="6"/>
      <sheetId val="7"/>
      <sheetId val="8"/>
      <sheetId val="9"/>
      <sheetId val="10"/>
      <sheetId val="11"/>
      <sheetId val="12"/>
      <sheetId val="13"/>
      <sheetId val="14"/>
      <sheetId val="15"/>
    </sheetIdMap>
  </header>
  <header guid="{CDFE5A03-C3A3-48E0-AC69-B888D10B4B27}" dateTime="2016-10-06T07:56:19" maxSheetId="16" userName="04532" r:id="rId5" minRId="121">
    <sheetIdMap count="15">
      <sheetId val="1"/>
      <sheetId val="2"/>
      <sheetId val="3"/>
      <sheetId val="4"/>
      <sheetId val="5"/>
      <sheetId val="6"/>
      <sheetId val="7"/>
      <sheetId val="8"/>
      <sheetId val="9"/>
      <sheetId val="10"/>
      <sheetId val="11"/>
      <sheetId val="12"/>
      <sheetId val="13"/>
      <sheetId val="14"/>
      <sheetId val="15"/>
    </sheetIdMap>
  </header>
  <header guid="{0664F185-5FA4-4646-A4A2-CC1BE035EAC8}" dateTime="2016-10-06T09:10:25" maxSheetId="16" userName="Allyne Rodrigues Ribeiro Felix" r:id="rId6" minRId="122" maxRId="140">
    <sheetIdMap count="15">
      <sheetId val="1"/>
      <sheetId val="2"/>
      <sheetId val="3"/>
      <sheetId val="4"/>
      <sheetId val="5"/>
      <sheetId val="6"/>
      <sheetId val="7"/>
      <sheetId val="8"/>
      <sheetId val="9"/>
      <sheetId val="10"/>
      <sheetId val="11"/>
      <sheetId val="12"/>
      <sheetId val="13"/>
      <sheetId val="14"/>
      <sheetId val="15"/>
    </sheetIdMap>
  </header>
  <header guid="{797A6F0E-B5B8-4707-B540-E933DBBCD815}" dateTime="2016-10-06T09:13:27" maxSheetId="16" userName="Allyne Rodrigues Ribeiro Felix" r:id="rId7" minRId="166" maxRId="167">
    <sheetIdMap count="15">
      <sheetId val="1"/>
      <sheetId val="2"/>
      <sheetId val="3"/>
      <sheetId val="4"/>
      <sheetId val="5"/>
      <sheetId val="6"/>
      <sheetId val="7"/>
      <sheetId val="8"/>
      <sheetId val="9"/>
      <sheetId val="10"/>
      <sheetId val="11"/>
      <sheetId val="12"/>
      <sheetId val="13"/>
      <sheetId val="14"/>
      <sheetId val="15"/>
    </sheetIdMap>
  </header>
</headers>
</file>

<file path=xl/revisions/revisionLog1.xml><?xml version="1.0" encoding="utf-8"?>
<revisions xmlns="http://schemas.openxmlformats.org/spreadsheetml/2006/main" xmlns:r="http://schemas.openxmlformats.org/officeDocument/2006/relationships">
  <rcc rId="121" sId="1">
    <oc r="D138" t="inlineStr">
      <is>
        <t>PROTETOR DE PAREDE TIPO CORRIMÃO O, MODELO CRB-40 COR CINZA 1360</t>
      </is>
    </oc>
    <nc r="D138" t="inlineStr">
      <is>
        <t>PROTETOR DE PAREDE TIPO CORRIMÃO , MODELO CRB-40 COR CINZA 1360</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2.xml><?xml version="1.0" encoding="utf-8"?>
<revisions xmlns="http://schemas.openxmlformats.org/spreadsheetml/2006/main" xmlns:r="http://schemas.openxmlformats.org/officeDocument/2006/relationships">
  <rfmt sheetId="1" sqref="D137 D138 D139">
    <dxf>
      <fill>
        <patternFill patternType="solid">
          <bgColor rgb="FFFFFF00"/>
        </patternFill>
      </fill>
    </dxf>
  </rfmt>
  <rfmt sheetId="1" sqref="D139 D138 D137">
    <dxf>
      <fill>
        <patternFill patternType="none">
          <bgColor auto="1"/>
        </patternFill>
      </fill>
    </dxf>
  </rfmt>
  <rcc rId="93" sId="1">
    <oc r="D137" t="inlineStr">
      <is>
        <t>PROTETOR DE PAREDE COSIMO CATALDO, MODELO CCR-80 (H=20,3CM)  COR CINZA 1360</t>
      </is>
    </oc>
    <nc r="D137" t="inlineStr">
      <is>
        <t>PROTETOR DE PAREDE , MODELO CCR-80 (H=20,3CM)  COR CINZA 1360</t>
      </is>
    </nc>
  </rcc>
  <rcc rId="94" sId="1">
    <oc r="D139" t="inlineStr">
      <is>
        <t>PROTETOR DE CANTOS COSIMO CATALDO, MODELO CSM-20 H=120CM COR CINZA 1360</t>
      </is>
    </oc>
    <nc r="D139" t="inlineStr">
      <is>
        <t>PROTETOR DE CANTOS , MODELO CSM-20 H=120CM COR CINZA 1360</t>
      </is>
    </nc>
  </rcc>
  <rcc rId="95" sId="1">
    <oc r="D138" t="inlineStr">
      <is>
        <t>PROTETOR DE PAREDE TIPO CORRIMÃO COSIMO CATALDO, MODELO CRB-40 COR CINZA 1360</t>
      </is>
    </oc>
    <nc r="D138" t="inlineStr">
      <is>
        <t>PROTETOR DE PAREDE TIPO CORRIMÃO O, MODELO CRB-40 COR CINZA 1360</t>
      </is>
    </nc>
  </rcc>
  <rdn rId="0" localSheetId="1" customView="1" name="Z_9C8224A7_552D_41D4_9DDD_307712C35EF4_.wvu.PrintArea" hidden="1" oldHidden="1">
    <formula>Planilha!$A$1:$J$259</formula>
  </rdn>
  <rdn rId="0" localSheetId="1" customView="1" name="Z_9C8224A7_552D_41D4_9DDD_307712C35EF4_.wvu.FilterData" hidden="1" oldHidden="1">
    <formula>Planilha!$A$8:$J$255</formula>
  </rdn>
  <rdn rId="0" localSheetId="2" customView="1" name="Z_9C8224A7_552D_41D4_9DDD_307712C35EF4_.wvu.PrintArea" hidden="1" oldHidden="1">
    <formula>CRONOGRAMA!$B$1:$T$76</formula>
  </rdn>
  <rdn rId="0" localSheetId="2" customView="1" name="Z_9C8224A7_552D_41D4_9DDD_307712C35EF4_.wvu.PrintTitles" hidden="1" oldHidden="1">
    <formula>CRONOGRAMA!$A:$D</formula>
  </rdn>
  <rdn rId="0" localSheetId="2" customView="1" name="Z_9C8224A7_552D_41D4_9DDD_307712C35EF4_.wvu.Cols" hidden="1" oldHidden="1">
    <formula>CRONOGRAMA!$A:$A,CRONOGRAMA!$E:$E,CRONOGRAMA!$W:$W</formula>
  </rdn>
  <rdn rId="0" localSheetId="3" customView="1" name="Z_9C8224A7_552D_41D4_9DDD_307712C35EF4_.wvu.PrintArea" hidden="1" oldHidden="1">
    <formula>'Lista de instalação elétrica'!$A$1:$H$131</formula>
  </rdn>
  <rdn rId="0" localSheetId="3" customView="1" name="Z_9C8224A7_552D_41D4_9DDD_307712C35EF4_.wvu.FilterData" hidden="1" oldHidden="1">
    <formula>'Lista de instalação elétrica'!$A$2:$H$131</formula>
  </rdn>
  <rdn rId="0" localSheetId="4" customView="1" name="Z_9C8224A7_552D_41D4_9DDD_307712C35EF4_.wvu.PrintArea" hidden="1" oldHidden="1">
    <formula>SPDA!$A$1:$H$14</formula>
  </rdn>
  <rdn rId="0" localSheetId="4" customView="1" name="Z_9C8224A7_552D_41D4_9DDD_307712C35EF4_.wvu.FilterData" hidden="1" oldHidden="1">
    <formula>SPDA!$A$2:$H$14</formula>
  </rdn>
  <rdn rId="0" localSheetId="5" customView="1" name="Z_9C8224A7_552D_41D4_9DDD_307712C35EF4_.wvu.PrintArea" hidden="1" oldHidden="1">
    <formula>Hidráulica!$A$1:$H$103</formula>
  </rdn>
  <rdn rId="0" localSheetId="5" customView="1" name="Z_9C8224A7_552D_41D4_9DDD_307712C35EF4_.wvu.FilterData" hidden="1" oldHidden="1">
    <formula>Hidráulica!$A$2:$H$103</formula>
  </rdn>
  <rdn rId="0" localSheetId="6" customView="1" name="Z_9C8224A7_552D_41D4_9DDD_307712C35EF4_.wvu.FilterData" hidden="1" oldHidden="1">
    <formula>Esgoto!$A$2:$H$51</formula>
  </rdn>
  <rdn rId="0" localSheetId="7" customView="1" name="Z_9C8224A7_552D_41D4_9DDD_307712C35EF4_.wvu.PrintArea" hidden="1" oldHidden="1">
    <formula>'Combate a Incêndio'!$A$1:$H$26</formula>
  </rdn>
  <rdn rId="0" localSheetId="7" customView="1" name="Z_9C8224A7_552D_41D4_9DDD_307712C35EF4_.wvu.FilterData" hidden="1" oldHidden="1">
    <formula>'Combate a Incêndio'!$A$2:$H$26</formula>
  </rdn>
  <rdn rId="0" localSheetId="8" customView="1" name="Z_9C8224A7_552D_41D4_9DDD_307712C35EF4_.wvu.FilterData" hidden="1" oldHidden="1">
    <formula>' IT médico'!$A$2:$G$11</formula>
  </rdn>
  <rdn rId="0" localSheetId="9" customView="1" name="Z_9C8224A7_552D_41D4_9DDD_307712C35EF4_.wvu.FilterData" hidden="1" oldHidden="1">
    <formula>'SISTEMAS ESPECIAIS'!$A$2:$H$32</formula>
  </rdn>
  <rdn rId="0" localSheetId="10" customView="1" name="Z_9C8224A7_552D_41D4_9DDD_307712C35EF4_.wvu.FilterData" hidden="1" oldHidden="1">
    <formula>SONORIZAÇÃO!$A$2:$H$11</formula>
  </rdn>
  <rdn rId="0" localSheetId="11" customView="1" name="Z_9C8224A7_552D_41D4_9DDD_307712C35EF4_.wvu.PrintArea" hidden="1" oldHidden="1">
    <formula>'GASES MEDICINAIS'!$A$1:$H$218</formula>
  </rdn>
  <rdn rId="0" localSheetId="11" customView="1" name="Z_9C8224A7_552D_41D4_9DDD_307712C35EF4_.wvu.PrintTitles" hidden="1" oldHidden="1">
    <formula>'GASES MEDICINAIS'!$1:$2</formula>
  </rdn>
  <rdn rId="0" localSheetId="12" customView="1" name="Z_9C8224A7_552D_41D4_9DDD_307712C35EF4_.wvu.PrintArea" hidden="1" oldHidden="1">
    <formula>CLIMATIZAÇÃO!$A$1:$G$186</formula>
  </rdn>
  <rdn rId="0" localSheetId="12" customView="1" name="Z_9C8224A7_552D_41D4_9DDD_307712C35EF4_.wvu.FilterData" hidden="1" oldHidden="1">
    <formula>CLIMATIZAÇÃO!$A$2:$G$186</formula>
  </rdn>
  <rdn rId="0" localSheetId="13" customView="1" name="Z_9C8224A7_552D_41D4_9DDD_307712C35EF4_.wvu.PrintArea" hidden="1" oldHidden="1">
    <formula>'BDI equipamentos'!$A$1:$I$43</formula>
  </rdn>
  <rdn rId="0" localSheetId="13" customView="1" name="Z_9C8224A7_552D_41D4_9DDD_307712C35EF4_.wvu.Rows" hidden="1" oldHidden="1">
    <formula>'BDI equipamentos'!$35:$40</formula>
  </rdn>
  <rdn rId="0" localSheetId="14" customView="1" name="Z_9C8224A7_552D_41D4_9DDD_307712C35EF4_.wvu.PrintArea" hidden="1" oldHidden="1">
    <formula>'BDI serviços'!$A$1:$I$43</formula>
  </rdn>
  <rdn rId="0" localSheetId="14" customView="1" name="Z_9C8224A7_552D_41D4_9DDD_307712C35EF4_.wvu.Rows" hidden="1" oldHidden="1">
    <formula>'BDI serviços'!$35:$39</formula>
  </rdn>
  <rcv guid="{9C8224A7-552D-41D4-9DDD-307712C35EF4}"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1" numFmtId="4">
    <oc r="G174">
      <v>65.3</v>
    </oc>
    <nc r="G174">
      <v>65.900000000000006</v>
    </nc>
  </rcc>
  <rcc rId="2" sId="11" numFmtId="4">
    <oc r="G175">
      <v>65.3</v>
    </oc>
    <nc r="G175">
      <v>65.900000000000006</v>
    </nc>
  </rcc>
  <rcc rId="3" sId="11" numFmtId="4">
    <oc r="G176">
      <v>65.3</v>
    </oc>
    <nc r="G176">
      <v>65.900000000000006</v>
    </nc>
  </rcc>
  <rcc rId="4" sId="11" numFmtId="4">
    <oc r="G177">
      <v>65.3</v>
    </oc>
    <nc r="G177">
      <v>65.900000000000006</v>
    </nc>
  </rcc>
  <rcc rId="5" sId="11" numFmtId="4">
    <oc r="G178">
      <v>65.3</v>
    </oc>
    <nc r="G178">
      <v>65.900000000000006</v>
    </nc>
  </rcc>
  <rcc rId="6" sId="11" numFmtId="4">
    <oc r="G179">
      <v>65.3</v>
    </oc>
    <nc r="G179">
      <v>65.900000000000006</v>
    </nc>
  </rcc>
  <rcc rId="7" sId="11" numFmtId="4">
    <oc r="G180">
      <v>562</v>
    </oc>
    <nc r="G180">
      <v>553.5</v>
    </nc>
  </rcc>
  <rcc rId="8" sId="11" numFmtId="4">
    <oc r="G181">
      <v>562</v>
    </oc>
    <nc r="G181">
      <v>553.5</v>
    </nc>
  </rcc>
  <rcc rId="9" sId="11" numFmtId="4">
    <oc r="G182">
      <v>562</v>
    </oc>
    <nc r="G182">
      <v>553.5</v>
    </nc>
  </rcc>
  <rcc rId="10" sId="11" numFmtId="4">
    <oc r="G183">
      <v>562</v>
    </oc>
    <nc r="G183">
      <v>553.5</v>
    </nc>
  </rcc>
  <rcc rId="11" sId="11" numFmtId="4">
    <oc r="G184">
      <v>562</v>
    </oc>
    <nc r="G184">
      <v>553.5</v>
    </nc>
  </rcc>
  <rcc rId="12" sId="11" numFmtId="4">
    <oc r="G185">
      <v>562</v>
    </oc>
    <nc r="G185">
      <v>553.5</v>
    </nc>
  </rcc>
  <rcc rId="13" sId="11" numFmtId="4">
    <oc r="G186">
      <v>218</v>
    </oc>
    <nc r="G186">
      <v>217</v>
    </nc>
  </rcc>
  <rcc rId="14" sId="11" numFmtId="4">
    <oc r="G187">
      <v>206</v>
    </oc>
    <nc r="G187">
      <v>199.5</v>
    </nc>
  </rcc>
  <rcc rId="15" sId="11" numFmtId="4">
    <oc r="G188">
      <v>179.5</v>
    </oc>
    <nc r="G188">
      <v>177.25</v>
    </nc>
  </rcc>
  <rcc rId="16" sId="11" numFmtId="4">
    <oc r="G189">
      <v>158</v>
    </oc>
    <nc r="G189">
      <v>147.5</v>
    </nc>
  </rcc>
  <rcc rId="17" sId="11" numFmtId="4">
    <oc r="G190">
      <v>119</v>
    </oc>
    <nc r="G190">
      <v>113.5</v>
    </nc>
  </rcc>
  <rcc rId="18" sId="11" numFmtId="4">
    <oc r="G191">
      <v>1154</v>
    </oc>
    <nc r="G191">
      <v>1525</v>
    </nc>
  </rcc>
  <rcc rId="19" sId="11" numFmtId="4">
    <oc r="G192">
      <v>2025</v>
    </oc>
    <nc r="G192">
      <v>2237.5</v>
    </nc>
  </rcc>
  <rcc rId="20" sId="11" numFmtId="4">
    <oc r="G194">
      <v>25</v>
    </oc>
    <nc r="G194">
      <v>27</v>
    </nc>
  </rcc>
  <rcc rId="21" sId="11" numFmtId="4">
    <oc r="G195">
      <v>2820</v>
    </oc>
    <nc r="G195">
      <v>2950</v>
    </nc>
  </rcc>
  <rcc rId="22" sId="11" numFmtId="4">
    <oc r="G196">
      <v>1065</v>
    </oc>
    <nc r="G196">
      <v>1212.5</v>
    </nc>
  </rcc>
  <rcc rId="23" sId="11" numFmtId="4">
    <oc r="G198">
      <v>15680</v>
    </oc>
    <nc r="G198">
      <v>16150</v>
    </nc>
  </rcc>
  <rcc rId="24" sId="11" numFmtId="4">
    <oc r="G199">
      <v>15680</v>
    </oc>
    <nc r="G199">
      <v>16150</v>
    </nc>
  </rcc>
  <rcc rId="25" sId="11" numFmtId="4">
    <oc r="G200">
      <v>7360</v>
    </oc>
    <nc r="G200">
      <v>7580</v>
    </nc>
  </rcc>
  <rcc rId="26" sId="11" numFmtId="4">
    <oc r="G201">
      <v>3900</v>
    </oc>
    <nc r="G201">
      <v>4030</v>
    </nc>
  </rcc>
  <rcc rId="27" sId="11" numFmtId="4">
    <oc r="G202">
      <v>3900</v>
    </oc>
    <nc r="G202">
      <v>4030</v>
    </nc>
  </rcc>
  <rcc rId="28" sId="11" numFmtId="4">
    <oc r="G203">
      <v>7830</v>
    </oc>
    <nc r="G203">
      <v>7640</v>
    </nc>
  </rcc>
  <rcc rId="29" sId="1" numFmtId="4">
    <oc r="G242">
      <v>39600</v>
    </oc>
    <nc r="G242">
      <v>44350</v>
    </nc>
  </rcc>
  <rcc rId="30" sId="1" numFmtId="4">
    <oc r="G243">
      <v>7520</v>
    </oc>
    <nc r="G243">
      <v>7510</v>
    </nc>
  </rcc>
  <rcc rId="31" sId="1" numFmtId="4">
    <oc r="G244">
      <v>2900</v>
    </oc>
    <nc r="G244">
      <v>3000</v>
    </nc>
  </rcc>
  <rcc rId="32" sId="1" numFmtId="4">
    <oc r="G245">
      <v>385000</v>
    </oc>
    <nc r="G245">
      <v>390000</v>
    </nc>
  </rcc>
  <rcc rId="33" sId="1" numFmtId="4">
    <oc r="G246">
      <v>236000</v>
    </oc>
    <nc r="G246">
      <v>235500</v>
    </nc>
  </rcc>
  <rcc rId="34" sId="11" numFmtId="4">
    <oc r="G205">
      <v>0.35</v>
    </oc>
    <nc r="G205">
      <v>1.075</v>
    </nc>
  </rcc>
  <rcc rId="35" sId="11" numFmtId="4">
    <oc r="G206">
      <v>0.51</v>
    </oc>
    <nc r="G206">
      <v>1.375</v>
    </nc>
  </rcc>
  <rcc rId="36" sId="11" numFmtId="4">
    <oc r="G207">
      <v>0.61</v>
    </oc>
    <nc r="G207">
      <v>2.0499999999999998</v>
    </nc>
  </rcc>
  <rcc rId="37" sId="11" numFmtId="4">
    <oc r="G208">
      <v>0.67</v>
    </oc>
    <nc r="G208">
      <v>2.2999999999999998</v>
    </nc>
  </rcc>
  <rcc rId="38" sId="11" numFmtId="4">
    <oc r="G209">
      <v>1</v>
    </oc>
    <nc r="G209">
      <v>3.0750000000000002</v>
    </nc>
  </rcc>
  <rcc rId="39" sId="11" numFmtId="4">
    <oc r="G210">
      <v>1.75</v>
    </oc>
    <nc r="G210">
      <v>4.25</v>
    </nc>
  </rcc>
  <rcc rId="40" sId="11" numFmtId="4">
    <oc r="G211">
      <v>26</v>
    </oc>
    <nc r="G211">
      <v>25</v>
    </nc>
  </rcc>
  <rcc rId="41" sId="11" numFmtId="4">
    <oc r="G212">
      <v>8</v>
    </oc>
    <nc r="G212">
      <v>9.5</v>
    </nc>
  </rcc>
  <rcc rId="42" sId="11" numFmtId="4">
    <oc r="G213">
      <v>0.5</v>
    </oc>
    <nc r="G213">
      <v>0.52500000000000002</v>
    </nc>
  </rcc>
  <rcc rId="43" sId="11" numFmtId="4">
    <oc r="G214">
      <v>0.2</v>
    </oc>
    <nc r="G214">
      <v>0.25</v>
    </nc>
  </rcc>
  <rcc rId="44" sId="11" numFmtId="4">
    <oc r="G215">
      <v>26</v>
    </oc>
    <nc r="G215">
      <v>25.25</v>
    </nc>
  </rcc>
  <rcc rId="45" sId="11" numFmtId="4">
    <oc r="G216">
      <v>50</v>
    </oc>
    <nc r="G216">
      <v>58</v>
    </nc>
  </rcc>
  <rcc rId="46" sId="11" numFmtId="4">
    <oc r="G217">
      <v>1.4</v>
    </oc>
    <nc r="G217">
      <v>1.9</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 sId="1">
    <oc r="D93" t="inlineStr">
      <is>
        <t>(COMPOSIÇÃO REPRESENTATIVA) DO SERVIÇO DE EMBOÇO/MASSA ÚNICA, APLICADO MANUALMENTE, TRAÇO 1:2:8, EM BETONEIRA DE 400L, PAREDES INTERNAS, COM EXECUÇÃO DE TALISCAS, EDIFICAÇÃO HABITACIONAL UNIFAMILIAR (CASAS) E EDIFICAÇÃO PÚBLICA PADRÃO. AF_12/2014</t>
      </is>
    </oc>
    <nc r="D93" t="inlineStr">
      <is>
        <t>EMBOÇO, PARA RECEBIMENTO DE CERÂMICA, EM ARGAMASSA INDUSTRIALIZADA, APLICADO COM EQUIPAMENTO DE MISTURA E PROJEÇÃO DE 1,5 M3/H, EM FACES INTERNAS DE PAREDES DE AMBIENTES COM ÁREA MAIOR QUE 10M2, ESPESSURA 10MM, COM TALISCAS. AF_06/2014</t>
      </is>
    </nc>
  </rcc>
  <rcc rId="48" sId="1">
    <oc r="B93" t="inlineStr">
      <is>
        <t xml:space="preserve"> 89173 </t>
      </is>
    </oc>
    <nc r="B93">
      <v>87559</v>
    </nc>
  </rcc>
  <rcc rId="49" sId="1" numFmtId="4">
    <oc r="H93">
      <v>11.14</v>
    </oc>
    <nc r="H93">
      <f>2.54+0.23</f>
    </nc>
  </rcc>
  <rcc rId="50" sId="1" numFmtId="4">
    <oc r="G93">
      <v>9.8499999999999979</v>
    </oc>
    <nc r="G93">
      <v>19.350000000000001</v>
    </nc>
  </rcc>
  <rcc rId="51" sId="1" numFmtId="4">
    <oc r="H143">
      <v>13.55</v>
    </oc>
    <nc r="H143">
      <f>6.04+4.56</f>
    </nc>
  </rcc>
  <rcc rId="52" sId="1" numFmtId="4">
    <oc r="G143">
      <v>55.05</v>
    </oc>
    <nc r="G143">
      <v>49.5</v>
    </nc>
  </rcc>
  <rcc rId="53" sId="1">
    <oc r="B90" t="inlineStr">
      <is>
        <t xml:space="preserve"> RG70006 </t>
      </is>
    </oc>
    <nc r="B90" t="inlineStr">
      <is>
        <t xml:space="preserve"> RG70156</t>
      </is>
    </nc>
  </rcc>
  <rcc rId="54" sId="1" numFmtId="4">
    <oc r="H90">
      <v>26.73</v>
    </oc>
    <nc r="H90">
      <f>24.97+9.7</f>
    </nc>
  </rcc>
  <rcc rId="55" sId="1" numFmtId="4">
    <oc r="G90">
      <v>51.91</v>
    </oc>
    <nc r="G90">
      <f>65.24+11.61</f>
    </nc>
  </rcc>
  <rcc rId="56" sId="1" numFmtId="4">
    <oc r="G91">
      <v>100.27999999999999</v>
    </oc>
    <nc r="G91">
      <f>181.78+11.61</f>
    </nc>
  </rcc>
  <rrc rId="57" sId="1" ref="A94:XFD94" action="insertRow">
    <undo index="0" exp="area" ref3D="1" dr="$B$1:$J$1048576" dn="Z_B2930EB3_2235_4DC6_A726_41882A4054B8_.wvu.FilterData" sId="1"/>
  </rrc>
  <rcc rId="58" sId="1">
    <nc r="D94" t="inlineStr">
      <is>
        <t>REJUNTAMENTO C/ ARG. PRÉ-FABRICADA, JUNTA ATÉ 2mm EM CERÂMICA, ACIMA DE 30x30 cm (900 cm²) E PORCELANATOS (PAREDE/PISO)</t>
      </is>
    </nc>
  </rcc>
  <rcc rId="59" sId="1" odxf="1" dxf="1">
    <nc r="E94" t="inlineStr">
      <is>
        <t>M2</t>
      </is>
    </nc>
    <odxf>
      <border outline="0">
        <left/>
        <right/>
      </border>
    </odxf>
    <ndxf>
      <border outline="0">
        <left style="thin">
          <color rgb="FF000000"/>
        </left>
        <right style="thin">
          <color rgb="FF000000"/>
        </right>
      </border>
    </ndxf>
  </rcc>
  <rfmt sheetId="1" sqref="F94" start="0" length="0">
    <dxf>
      <border outline="0">
        <left style="thin">
          <color rgb="FF000000"/>
        </left>
        <right style="thin">
          <color rgb="FF000000"/>
        </right>
      </border>
    </dxf>
  </rfmt>
  <rfmt sheetId="1" sqref="G94" start="0" length="0">
    <dxf>
      <border outline="0">
        <left style="thin">
          <color rgb="FF000000"/>
        </left>
        <right style="thin">
          <color rgb="FF000000"/>
        </right>
      </border>
    </dxf>
  </rfmt>
  <rfmt sheetId="1" sqref="H94" start="0" length="0">
    <dxf>
      <border outline="0">
        <left style="thin">
          <color rgb="FF000000"/>
        </left>
        <right style="thin">
          <color rgb="FF000000"/>
        </right>
      </border>
    </dxf>
  </rfmt>
  <rcc rId="60" sId="1" odxf="1" dxf="1">
    <nc r="I94">
      <f>G94+H94</f>
    </nc>
    <odxf>
      <border outline="0">
        <left/>
        <right/>
      </border>
    </odxf>
    <ndxf>
      <border outline="0">
        <left style="thin">
          <color rgb="FF000000"/>
        </left>
        <right style="thin">
          <color rgb="FF000000"/>
        </right>
      </border>
    </ndxf>
  </rcc>
  <rcc rId="61" sId="1" odxf="1" dxf="1">
    <nc r="J94">
      <f>ROUND(F94*I94,2)</f>
    </nc>
    <odxf>
      <border outline="0">
        <left/>
        <right/>
      </border>
    </odxf>
    <ndxf>
      <border outline="0">
        <left style="thin">
          <color rgb="FF000000"/>
        </left>
        <right style="thin">
          <color rgb="FF000000"/>
        </right>
      </border>
    </ndxf>
  </rcc>
  <rcc rId="62" sId="1">
    <nc r="A94" t="inlineStr">
      <is>
        <t>6.5</t>
      </is>
    </nc>
  </rcc>
  <rcc rId="63" sId="1" numFmtId="4">
    <nc r="F94">
      <v>135.28</v>
    </nc>
  </rcc>
  <rcc rId="64" sId="1" odxf="1" dxf="1">
    <nc r="C94" t="inlineStr">
      <is>
        <t>COMPOSIÇÃO</t>
      </is>
    </nc>
    <odxf>
      <border outline="0">
        <right/>
      </border>
    </odxf>
    <ndxf>
      <border outline="0">
        <right style="thin">
          <color rgb="FF000000"/>
        </right>
      </border>
    </ndxf>
  </rcc>
  <rcc rId="65" sId="1">
    <nc r="B94" t="inlineStr">
      <is>
        <t xml:space="preserve"> RG70189</t>
      </is>
    </nc>
  </rcc>
  <rcc rId="66" sId="1" numFmtId="4">
    <nc r="G94">
      <v>0.54</v>
    </nc>
  </rcc>
  <rcc rId="67" sId="1">
    <nc r="H94">
      <f>5.76-G94</f>
    </nc>
  </rcc>
  <rcv guid="{17A4E753-33F2-4577-AD00-66EE1CD06ED8}" action="delete"/>
  <rdn rId="0" localSheetId="1" customView="1" name="Z_17A4E753_33F2_4577_AD00_66EE1CD06ED8_.wvu.PrintArea" hidden="1" oldHidden="1">
    <formula>Planilha!$A$1:$J$259</formula>
    <oldFormula>Planilha!$A$1:$J$259</oldFormula>
  </rdn>
  <rdn rId="0" localSheetId="1" customView="1" name="Z_17A4E753_33F2_4577_AD00_66EE1CD06ED8_.wvu.FilterData" hidden="1" oldHidden="1">
    <formula>Planilha!$A$8:$J$255</formula>
    <oldFormula>Planilha!$A$8:$J$255</oldFormula>
  </rdn>
  <rdn rId="0" localSheetId="2" customView="1" name="Z_17A4E753_33F2_4577_AD00_66EE1CD06ED8_.wvu.PrintArea" hidden="1" oldHidden="1">
    <formula>CRONOGRAMA!$B$1:$T$76</formula>
    <oldFormula>CRONOGRAMA!$B$1:$T$76</oldFormula>
  </rdn>
  <rdn rId="0" localSheetId="2" customView="1" name="Z_17A4E753_33F2_4577_AD00_66EE1CD06ED8_.wvu.PrintTitles" hidden="1" oldHidden="1">
    <formula>CRONOGRAMA!$A:$D</formula>
    <oldFormula>CRONOGRAMA!$A:$D</oldFormula>
  </rdn>
  <rdn rId="0" localSheetId="2" customView="1" name="Z_17A4E753_33F2_4577_AD00_66EE1CD06ED8_.wvu.Cols" hidden="1" oldHidden="1">
    <formula>CRONOGRAMA!$A:$A,CRONOGRAMA!$E:$E,CRONOGRAMA!$W:$W</formula>
    <oldFormula>CRONOGRAMA!$A:$A,CRONOGRAMA!$E:$E,CRONOGRAMA!$W:$W</oldFormula>
  </rdn>
  <rdn rId="0" localSheetId="3" customView="1" name="Z_17A4E753_33F2_4577_AD00_66EE1CD06ED8_.wvu.PrintArea" hidden="1" oldHidden="1">
    <formula>'Lista de instalação elétrica'!$A$1:$H$131</formula>
    <oldFormula>'Lista de instalação elétrica'!$A$1:$H$131</oldFormula>
  </rdn>
  <rdn rId="0" localSheetId="3" customView="1" name="Z_17A4E753_33F2_4577_AD00_66EE1CD06ED8_.wvu.FilterData" hidden="1" oldHidden="1">
    <formula>'Lista de instalação elétrica'!$A$2:$H$131</formula>
    <oldFormula>'Lista de instalação elétrica'!$A$2:$H$131</oldFormula>
  </rdn>
  <rdn rId="0" localSheetId="4" customView="1" name="Z_17A4E753_33F2_4577_AD00_66EE1CD06ED8_.wvu.PrintArea" hidden="1" oldHidden="1">
    <formula>SPDA!$A$1:$H$14</formula>
    <oldFormula>SPDA!$A$1:$H$14</oldFormula>
  </rdn>
  <rdn rId="0" localSheetId="4" customView="1" name="Z_17A4E753_33F2_4577_AD00_66EE1CD06ED8_.wvu.FilterData" hidden="1" oldHidden="1">
    <formula>SPDA!$A$2:$H$14</formula>
    <oldFormula>SPDA!$A$2:$H$14</oldFormula>
  </rdn>
  <rdn rId="0" localSheetId="5" customView="1" name="Z_17A4E753_33F2_4577_AD00_66EE1CD06ED8_.wvu.PrintArea" hidden="1" oldHidden="1">
    <formula>Hidráulica!$A$1:$H$103</formula>
    <oldFormula>Hidráulica!$A$1:$H$103</oldFormula>
  </rdn>
  <rdn rId="0" localSheetId="5" customView="1" name="Z_17A4E753_33F2_4577_AD00_66EE1CD06ED8_.wvu.FilterData" hidden="1" oldHidden="1">
    <formula>Hidráulica!$A$2:$H$103</formula>
    <oldFormula>Hidráulica!$A$2:$H$103</oldFormula>
  </rdn>
  <rdn rId="0" localSheetId="6" customView="1" name="Z_17A4E753_33F2_4577_AD00_66EE1CD06ED8_.wvu.FilterData" hidden="1" oldHidden="1">
    <formula>Esgoto!$A$2:$H$51</formula>
    <oldFormula>Esgoto!$A$2:$H$51</oldFormula>
  </rdn>
  <rdn rId="0" localSheetId="7" customView="1" name="Z_17A4E753_33F2_4577_AD00_66EE1CD06ED8_.wvu.PrintArea" hidden="1" oldHidden="1">
    <formula>'Combate a Incêndio'!$A$1:$H$26</formula>
    <oldFormula>'Combate a Incêndio'!$A$1:$H$26</oldFormula>
  </rdn>
  <rdn rId="0" localSheetId="7" customView="1" name="Z_17A4E753_33F2_4577_AD00_66EE1CD06ED8_.wvu.FilterData" hidden="1" oldHidden="1">
    <formula>'Combate a Incêndio'!$A$2:$H$26</formula>
    <oldFormula>'Combate a Incêndio'!$A$2:$H$26</oldFormula>
  </rdn>
  <rdn rId="0" localSheetId="8" customView="1" name="Z_17A4E753_33F2_4577_AD00_66EE1CD06ED8_.wvu.FilterData" hidden="1" oldHidden="1">
    <formula>' IT médico'!$A$2:$G$11</formula>
    <oldFormula>' IT médico'!$A$2:$G$11</oldFormula>
  </rdn>
  <rdn rId="0" localSheetId="9" customView="1" name="Z_17A4E753_33F2_4577_AD00_66EE1CD06ED8_.wvu.FilterData" hidden="1" oldHidden="1">
    <formula>'SISTEMAS ESPECIAIS'!$A$2:$H$32</formula>
    <oldFormula>'SISTEMAS ESPECIAIS'!$A$2:$H$32</oldFormula>
  </rdn>
  <rdn rId="0" localSheetId="10" customView="1" name="Z_17A4E753_33F2_4577_AD00_66EE1CD06ED8_.wvu.FilterData" hidden="1" oldHidden="1">
    <formula>SONORIZAÇÃO!$A$2:$H$11</formula>
    <oldFormula>SONORIZAÇÃO!$A$2:$H$11</oldFormula>
  </rdn>
  <rdn rId="0" localSheetId="11" customView="1" name="Z_17A4E753_33F2_4577_AD00_66EE1CD06ED8_.wvu.PrintArea" hidden="1" oldHidden="1">
    <formula>'GASES MEDICINAIS'!$A$1:$H$218</formula>
    <oldFormula>'GASES MEDICINAIS'!$A$1:$H$218</oldFormula>
  </rdn>
  <rdn rId="0" localSheetId="11" customView="1" name="Z_17A4E753_33F2_4577_AD00_66EE1CD06ED8_.wvu.PrintTitles" hidden="1" oldHidden="1">
    <formula>'GASES MEDICINAIS'!$1:$2</formula>
    <oldFormula>'GASES MEDICINAIS'!$1:$2</oldFormula>
  </rdn>
  <rdn rId="0" localSheetId="12" customView="1" name="Z_17A4E753_33F2_4577_AD00_66EE1CD06ED8_.wvu.PrintArea" hidden="1" oldHidden="1">
    <formula>CLIMATIZAÇÃO!$A$1:$G$186</formula>
    <oldFormula>CLIMATIZAÇÃO!$A$1:$G$186</oldFormula>
  </rdn>
  <rdn rId="0" localSheetId="12" customView="1" name="Z_17A4E753_33F2_4577_AD00_66EE1CD06ED8_.wvu.FilterData" hidden="1" oldHidden="1">
    <formula>CLIMATIZAÇÃO!$A$2:$G$186</formula>
    <oldFormula>CLIMATIZAÇÃO!$A$2:$G$186</oldFormula>
  </rdn>
  <rdn rId="0" localSheetId="13" customView="1" name="Z_17A4E753_33F2_4577_AD00_66EE1CD06ED8_.wvu.PrintArea" hidden="1" oldHidden="1">
    <formula>'BDI equipamentos'!$A$1:$I$43</formula>
    <oldFormula>'BDI equipamentos'!$A$1:$I$43</oldFormula>
  </rdn>
  <rdn rId="0" localSheetId="13" customView="1" name="Z_17A4E753_33F2_4577_AD00_66EE1CD06ED8_.wvu.Rows" hidden="1" oldHidden="1">
    <formula>'BDI equipamentos'!$35:$40</formula>
    <oldFormula>'BDI equipamentos'!$35:$40</oldFormula>
  </rdn>
  <rdn rId="0" localSheetId="14" customView="1" name="Z_17A4E753_33F2_4577_AD00_66EE1CD06ED8_.wvu.PrintArea" hidden="1" oldHidden="1">
    <formula>'BDI serviços'!$A$1:$I$43</formula>
    <oldFormula>'BDI serviços'!$A$1:$I$43</oldFormula>
  </rdn>
  <rdn rId="0" localSheetId="14" customView="1" name="Z_17A4E753_33F2_4577_AD00_66EE1CD06ED8_.wvu.Rows" hidden="1" oldHidden="1">
    <formula>'BDI serviços'!$35:$39</formula>
    <oldFormula>'BDI serviços'!$35:$39</oldFormula>
  </rdn>
  <rcv guid="{17A4E753-33F2-4577-AD00-66EE1CD06ED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 sId="1">
    <oc r="C98" t="inlineStr">
      <is>
        <t>COMPOSIÇÃO</t>
      </is>
    </oc>
    <nc r="C98" t="inlineStr">
      <is>
        <t>COTAÇÃO</t>
      </is>
    </nc>
  </rcc>
  <rcc rId="123" sId="1">
    <oc r="C99" t="inlineStr">
      <is>
        <t>COMPOSIÇÃO</t>
      </is>
    </oc>
    <nc r="C99" t="inlineStr">
      <is>
        <t>COTAÇÃO</t>
      </is>
    </nc>
  </rcc>
  <rcc rId="124" sId="1">
    <oc r="B98" t="inlineStr">
      <is>
        <t xml:space="preserve">RG710005 </t>
      </is>
    </oc>
    <nc r="B98"/>
  </rcc>
  <rcc rId="125" sId="1">
    <oc r="B99" t="inlineStr">
      <is>
        <t xml:space="preserve">RG710006 </t>
      </is>
    </oc>
    <nc r="B99"/>
  </rcc>
  <rcc rId="126" sId="1">
    <oc r="D100" t="inlineStr">
      <is>
        <t>RODAPÉ EM PORCELANATO TÉCNICO PORTOBELLO(ou equivalente) H=10CM ACABAMENTO, ASSENTADO COM ARGAMASSA COLANTE PARA PORCELANATO, INCLUSO REJUNTAMENTO, JUNTAS 2MM</t>
      </is>
    </oc>
    <nc r="D100" t="inlineStr">
      <is>
        <t>RODAPÉ EM PORCELANATO TÉCNICO  H=10CM ACABAMENTO, ASSENTADO COM ARGAMASSA COLANTE PARA PORCELANATO, INCLUSO REJUNTAMENTO, JUNTAS 2MM</t>
      </is>
    </nc>
  </rcc>
  <rcc rId="127" sId="1">
    <oc r="D98" t="inlineStr">
      <is>
        <t>MANTA VINÍLICA FADEMAC (ou equivalente) IQ TORO SC REF. 3093100 E 3093107 (PISO CONDUTIVO) - FORNECIMENTO E INSTALAÇÃO</t>
      </is>
    </oc>
    <nc r="D98" t="inlineStr">
      <is>
        <t>MANTA VINÍLICA PARA CENTRO CIRURGICO (PISO CONDUTIVO)  IQ TORO SC REF. 3093100 E 3093107  - FORNECIMENTO E INSTALAÇÃO</t>
      </is>
    </nc>
  </rcc>
  <rcc rId="128" sId="1">
    <nc r="D99" t="inlineStr">
      <is>
        <t>RODAPÉ EM MANTA VINÍLICA PARA CENTRO CIRURGICO (PISO CONDUTIVO)IQ TORO SC REF. 3093100 E 3093107  - FORNECIMENTO E INSTALAÇÃO</t>
      </is>
    </nc>
  </rcc>
  <rcc rId="129" sId="1">
    <oc r="D99" t="inlineStr">
      <is>
        <t>RODAPÉ EM MANTA VINÍLICA FADEMAC (ou equivalente) IQ TORO SC REF. 3093100 E 3093107 (PISO CONDUTIVO) - FORNECIMENTO E INSTALAÇÃO</t>
      </is>
    </oc>
    <nc r="D99" t="inlineStr">
      <is>
        <t>RODAPÉ EM MANTA VINÍLICA PARA CENTRO CIRURGICO (PISO CONDUTIVO) IQ TORO SC REF. 3093100 E 3093107  - FORNECIMENTO E INSTALAÇÃO</t>
      </is>
    </nc>
  </rcc>
  <rfmt sheetId="3" s="1" sqref="D129" start="0" length="0">
    <dxf>
      <font>
        <sz val="8"/>
        <color auto="1"/>
        <name val="Arial"/>
        <scheme val="none"/>
      </font>
      <fill>
        <patternFill patternType="solid">
          <bgColor rgb="FFD6D6D6"/>
        </patternFill>
      </fill>
      <alignment horizontal="left" vertical="top" readingOrder="0"/>
      <border outline="0">
        <left style="thin">
          <color rgb="FFCCCCCC"/>
        </left>
        <right style="thin">
          <color rgb="FFCCCCCC"/>
        </right>
        <top style="thin">
          <color rgb="FFCCCCCC"/>
        </top>
        <bottom style="thin">
          <color rgb="FFCCCCCC"/>
        </bottom>
      </border>
    </dxf>
  </rfmt>
  <rfmt sheetId="3" s="1" sqref="C129" start="0" length="0">
    <dxf>
      <font>
        <sz val="8"/>
        <color auto="1"/>
        <name val="Arial"/>
        <scheme val="none"/>
      </font>
      <numFmt numFmtId="0" formatCode="General"/>
      <fill>
        <patternFill patternType="solid">
          <bgColor rgb="FFD6D6D6"/>
        </patternFill>
      </fill>
      <alignment horizontal="right" vertical="top" wrapText="1" readingOrder="0"/>
      <border outline="0">
        <left style="thin">
          <color rgb="FFCCCCCC"/>
        </left>
        <right style="thin">
          <color rgb="FFCCCCCC"/>
        </right>
        <top style="thin">
          <color rgb="FFCCCCCC"/>
        </top>
        <bottom style="thin">
          <color rgb="FFCCCCCC"/>
        </bottom>
      </border>
    </dxf>
  </rfmt>
  <rcc rId="130" sId="3">
    <nc r="C129" t="inlineStr">
      <is>
        <t xml:space="preserve"> 88264 /SINAPI</t>
      </is>
    </nc>
  </rcc>
  <rcc rId="131" sId="3">
    <nc r="I129">
      <f>H129/15.86</f>
    </nc>
  </rcc>
  <rcc rId="132" sId="3" numFmtId="4">
    <oc r="F129">
      <v>1788</v>
    </oc>
    <nc r="F129">
      <v>1445.281210592686</v>
    </nc>
  </rcc>
  <rcc rId="133" sId="3" numFmtId="4">
    <oc r="G129">
      <v>12.82</v>
    </oc>
    <nc r="G129">
      <v>15.86</v>
    </nc>
  </rcc>
  <rcc rId="134" sId="3" odxf="1" s="1" dxf="1">
    <oc r="C129" t="inlineStr">
      <is>
        <t>COTAÇÃO</t>
      </is>
    </oc>
    <nc r="C129" t="inlineStr">
      <is>
        <t xml:space="preserve"> 88264 /SINAPI</t>
      </is>
    </nc>
    <ndxf>
      <font>
        <sz val="8"/>
        <color auto="1"/>
        <name val="Arial"/>
        <scheme val="none"/>
      </font>
      <numFmt numFmtId="1" formatCode="0"/>
      <fill>
        <patternFill patternType="none">
          <bgColor indexed="65"/>
        </patternFill>
      </fill>
      <alignment horizontal="center" vertical="center" wrapText="0" readingOrder="0"/>
      <border outline="0">
        <left style="thin">
          <color indexed="64"/>
        </left>
        <right style="thin">
          <color indexed="64"/>
        </right>
        <top style="thin">
          <color indexed="64"/>
        </top>
        <bottom style="thin">
          <color indexed="64"/>
        </bottom>
      </border>
    </ndxf>
  </rcc>
  <rcc rId="135" sId="3" odxf="1" s="1" dxf="1">
    <oc r="D129" t="inlineStr">
      <is>
        <t>ELETRICISTA</t>
      </is>
    </oc>
    <nc r="D129" t="inlineStr">
      <is>
        <t>ELETRICISTA COM ENCARGOS COMPLEMENTARES</t>
      </is>
    </nc>
    <ndxf>
      <font>
        <sz val="8"/>
        <color auto="1"/>
        <name val="Arial"/>
        <scheme val="none"/>
      </font>
      <fill>
        <patternFill patternType="none">
          <bgColor indexed="65"/>
        </patternFill>
      </fill>
      <alignment horizontal="general" vertical="center" readingOrder="0"/>
      <border outline="0">
        <left style="thin">
          <color indexed="64"/>
        </left>
        <right style="thin">
          <color indexed="64"/>
        </right>
        <top style="thin">
          <color indexed="64"/>
        </top>
        <bottom style="thin">
          <color indexed="64"/>
        </bottom>
      </border>
    </ndxf>
  </rcc>
  <rcc rId="136" sId="3">
    <nc r="I130">
      <f>H130/12.16</f>
    </nc>
  </rcc>
  <rcc rId="137" sId="3" numFmtId="4">
    <oc r="F130">
      <v>1788</v>
    </oc>
    <nc r="F130">
      <v>1418.9309210526317</v>
    </nc>
  </rcc>
  <rcc rId="138" sId="3" numFmtId="4">
    <oc r="G130">
      <v>9.65</v>
    </oc>
    <nc r="G130">
      <v>12.16</v>
    </nc>
  </rcc>
  <rfmt sheetId="3" s="1" sqref="D130" start="0" length="0">
    <dxf>
      <font>
        <sz val="8"/>
        <color auto="1"/>
        <name val="Arial"/>
        <scheme val="none"/>
      </font>
      <fill>
        <patternFill patternType="solid">
          <bgColor rgb="FFDFF0D8"/>
        </patternFill>
      </fill>
      <alignment horizontal="left" vertical="top" readingOrder="0"/>
      <border outline="0">
        <left style="thin">
          <color rgb="FFCCCCCC"/>
        </left>
        <right style="thin">
          <color rgb="FFCCCCCC"/>
        </right>
        <top style="thin">
          <color rgb="FFCCCCCC"/>
        </top>
        <bottom style="thin">
          <color rgb="FFCCCCCC"/>
        </bottom>
      </border>
    </dxf>
  </rfmt>
  <rcc rId="139" sId="3">
    <oc r="C130" t="inlineStr">
      <is>
        <t>COTAÇÃO</t>
      </is>
    </oc>
    <nc r="C130" t="inlineStr">
      <is>
        <t>88243/SINAPI</t>
      </is>
    </nc>
  </rcc>
  <rcc rId="140" sId="3" odxf="1" s="1" dxf="1">
    <oc r="D130" t="inlineStr">
      <is>
        <t>AJUDANTE DE ELETRICISTA</t>
      </is>
    </oc>
    <nc r="D130" t="inlineStr">
      <is>
        <t>AJUDANTE ESPECIALIZADO COM ENCARGOS COMPLEMENTARES</t>
      </is>
    </nc>
    <ndxf>
      <font>
        <sz val="8"/>
        <color auto="1"/>
        <name val="Arial"/>
        <scheme val="none"/>
      </font>
      <fill>
        <patternFill patternType="none">
          <bgColor indexed="65"/>
        </patternFill>
      </fill>
      <alignment horizontal="general" vertical="center" readingOrder="0"/>
      <border outline="0">
        <left style="thin">
          <color indexed="64"/>
        </left>
        <right style="thin">
          <color indexed="64"/>
        </right>
        <top style="thin">
          <color indexed="64"/>
        </top>
        <bottom style="thin">
          <color indexed="64"/>
        </bottom>
      </border>
    </ndxf>
  </rcc>
  <rdn rId="0" localSheetId="1" customView="1" name="Z_1D8CB36E_9B6A_4B9B_B1E2_DCA77B5E31B1_.wvu.PrintArea" hidden="1" oldHidden="1">
    <formula>Planilha!$A$1:$J$259</formula>
  </rdn>
  <rdn rId="0" localSheetId="1" customView="1" name="Z_1D8CB36E_9B6A_4B9B_B1E2_DCA77B5E31B1_.wvu.FilterData" hidden="1" oldHidden="1">
    <formula>Planilha!$A$8:$J$255</formula>
  </rdn>
  <rdn rId="0" localSheetId="2" customView="1" name="Z_1D8CB36E_9B6A_4B9B_B1E2_DCA77B5E31B1_.wvu.PrintArea" hidden="1" oldHidden="1">
    <formula>CRONOGRAMA!$B$1:$T$76</formula>
  </rdn>
  <rdn rId="0" localSheetId="2" customView="1" name="Z_1D8CB36E_9B6A_4B9B_B1E2_DCA77B5E31B1_.wvu.PrintTitles" hidden="1" oldHidden="1">
    <formula>CRONOGRAMA!$A:$D</formula>
  </rdn>
  <rdn rId="0" localSheetId="2" customView="1" name="Z_1D8CB36E_9B6A_4B9B_B1E2_DCA77B5E31B1_.wvu.Cols" hidden="1" oldHidden="1">
    <formula>CRONOGRAMA!$A:$A,CRONOGRAMA!$E:$E,CRONOGRAMA!$W:$W</formula>
  </rdn>
  <rdn rId="0" localSheetId="3" customView="1" name="Z_1D8CB36E_9B6A_4B9B_B1E2_DCA77B5E31B1_.wvu.PrintArea" hidden="1" oldHidden="1">
    <formula>'Lista de instalação elétrica'!$A$1:$H$131</formula>
  </rdn>
  <rdn rId="0" localSheetId="3" customView="1" name="Z_1D8CB36E_9B6A_4B9B_B1E2_DCA77B5E31B1_.wvu.FilterData" hidden="1" oldHidden="1">
    <formula>'Lista de instalação elétrica'!$A$2:$H$131</formula>
  </rdn>
  <rdn rId="0" localSheetId="4" customView="1" name="Z_1D8CB36E_9B6A_4B9B_B1E2_DCA77B5E31B1_.wvu.PrintArea" hidden="1" oldHidden="1">
    <formula>SPDA!$A$1:$H$14</formula>
  </rdn>
  <rdn rId="0" localSheetId="4" customView="1" name="Z_1D8CB36E_9B6A_4B9B_B1E2_DCA77B5E31B1_.wvu.FilterData" hidden="1" oldHidden="1">
    <formula>SPDA!$A$2:$H$14</formula>
  </rdn>
  <rdn rId="0" localSheetId="5" customView="1" name="Z_1D8CB36E_9B6A_4B9B_B1E2_DCA77B5E31B1_.wvu.PrintArea" hidden="1" oldHidden="1">
    <formula>Hidráulica!$A$1:$H$103</formula>
  </rdn>
  <rdn rId="0" localSheetId="5" customView="1" name="Z_1D8CB36E_9B6A_4B9B_B1E2_DCA77B5E31B1_.wvu.FilterData" hidden="1" oldHidden="1">
    <formula>Hidráulica!$A$2:$H$103</formula>
  </rdn>
  <rdn rId="0" localSheetId="6" customView="1" name="Z_1D8CB36E_9B6A_4B9B_B1E2_DCA77B5E31B1_.wvu.FilterData" hidden="1" oldHidden="1">
    <formula>Esgoto!$A$2:$H$51</formula>
  </rdn>
  <rdn rId="0" localSheetId="7" customView="1" name="Z_1D8CB36E_9B6A_4B9B_B1E2_DCA77B5E31B1_.wvu.PrintArea" hidden="1" oldHidden="1">
    <formula>'Combate a Incêndio'!$A$1:$H$26</formula>
  </rdn>
  <rdn rId="0" localSheetId="7" customView="1" name="Z_1D8CB36E_9B6A_4B9B_B1E2_DCA77B5E31B1_.wvu.FilterData" hidden="1" oldHidden="1">
    <formula>'Combate a Incêndio'!$A$2:$H$26</formula>
  </rdn>
  <rdn rId="0" localSheetId="8" customView="1" name="Z_1D8CB36E_9B6A_4B9B_B1E2_DCA77B5E31B1_.wvu.FilterData" hidden="1" oldHidden="1">
    <formula>' IT médico'!$A$2:$G$11</formula>
  </rdn>
  <rdn rId="0" localSheetId="9" customView="1" name="Z_1D8CB36E_9B6A_4B9B_B1E2_DCA77B5E31B1_.wvu.FilterData" hidden="1" oldHidden="1">
    <formula>'SISTEMAS ESPECIAIS'!$A$2:$H$32</formula>
  </rdn>
  <rdn rId="0" localSheetId="10" customView="1" name="Z_1D8CB36E_9B6A_4B9B_B1E2_DCA77B5E31B1_.wvu.FilterData" hidden="1" oldHidden="1">
    <formula>SONORIZAÇÃO!$A$2:$H$11</formula>
  </rdn>
  <rdn rId="0" localSheetId="11" customView="1" name="Z_1D8CB36E_9B6A_4B9B_B1E2_DCA77B5E31B1_.wvu.PrintArea" hidden="1" oldHidden="1">
    <formula>'GASES MEDICINAIS'!$A$1:$H$218</formula>
  </rdn>
  <rdn rId="0" localSheetId="11" customView="1" name="Z_1D8CB36E_9B6A_4B9B_B1E2_DCA77B5E31B1_.wvu.PrintTitles" hidden="1" oldHidden="1">
    <formula>'GASES MEDICINAIS'!$1:$2</formula>
  </rdn>
  <rdn rId="0" localSheetId="12" customView="1" name="Z_1D8CB36E_9B6A_4B9B_B1E2_DCA77B5E31B1_.wvu.PrintArea" hidden="1" oldHidden="1">
    <formula>CLIMATIZAÇÃO!$A$1:$G$186</formula>
  </rdn>
  <rdn rId="0" localSheetId="12" customView="1" name="Z_1D8CB36E_9B6A_4B9B_B1E2_DCA77B5E31B1_.wvu.FilterData" hidden="1" oldHidden="1">
    <formula>CLIMATIZAÇÃO!$A$2:$G$186</formula>
  </rdn>
  <rdn rId="0" localSheetId="13" customView="1" name="Z_1D8CB36E_9B6A_4B9B_B1E2_DCA77B5E31B1_.wvu.PrintArea" hidden="1" oldHidden="1">
    <formula>'BDI equipamentos'!$A$1:$I$43</formula>
  </rdn>
  <rdn rId="0" localSheetId="13" customView="1" name="Z_1D8CB36E_9B6A_4B9B_B1E2_DCA77B5E31B1_.wvu.Rows" hidden="1" oldHidden="1">
    <formula>'BDI equipamentos'!$35:$40</formula>
  </rdn>
  <rdn rId="0" localSheetId="14" customView="1" name="Z_1D8CB36E_9B6A_4B9B_B1E2_DCA77B5E31B1_.wvu.PrintArea" hidden="1" oldHidden="1">
    <formula>'BDI serviços'!$A$1:$I$43</formula>
  </rdn>
  <rdn rId="0" localSheetId="14" customView="1" name="Z_1D8CB36E_9B6A_4B9B_B1E2_DCA77B5E31B1_.wvu.Rows" hidden="1" oldHidden="1">
    <formula>'BDI serviços'!$35:$39</formula>
  </rdn>
  <rcv guid="{1D8CB36E-9B6A-4B9B-B1E2-DCA77B5E31B1}"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 sId="2">
    <oc r="R73">
      <f>SUM(R6:R72)</f>
    </oc>
    <nc r="R73">
      <f>SUM(R6:R72)+0.01</f>
    </nc>
  </rcc>
  <rcc rId="167" sId="2">
    <oc r="Q75">
      <f>Q73+P75</f>
    </oc>
    <nc r="Q75">
      <f>Q73+P75+0.01</f>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printerSettings" Target="../printerSettings/printerSettings4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printerSettings" Target="../printerSettings/printerSettings4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printerSettings" Target="../printerSettings/printerSettings4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4" Type="http://schemas.openxmlformats.org/officeDocument/2006/relationships/printerSettings" Target="../printerSettings/printerSettings5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printerSettings" Target="../printerSettings/printerSettings5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printerSettings" Target="../printerSettings/printerSettings3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60"/>
  <sheetViews>
    <sheetView showGridLines="0" view="pageBreakPreview" topLeftCell="A245" zoomScaleNormal="100" zoomScaleSheetLayoutView="100" workbookViewId="0">
      <selection activeCell="J254" sqref="J254"/>
    </sheetView>
  </sheetViews>
  <sheetFormatPr defaultRowHeight="15"/>
  <cols>
    <col min="1" max="1" width="9.140625" style="191" customWidth="1"/>
    <col min="2" max="2" width="11.42578125" style="189" customWidth="1"/>
    <col min="3" max="3" width="12.85546875" style="189" customWidth="1"/>
    <col min="4" max="4" width="65.42578125" style="261" customWidth="1"/>
    <col min="5" max="5" width="6.28515625" style="189" customWidth="1"/>
    <col min="6" max="6" width="9.140625" style="204" customWidth="1"/>
    <col min="7" max="7" width="10.85546875" style="204" customWidth="1"/>
    <col min="8" max="9" width="10.42578125" style="204" customWidth="1"/>
    <col min="10" max="10" width="13.28515625" style="191" customWidth="1"/>
    <col min="11" max="16384" width="9.140625" style="191"/>
  </cols>
  <sheetData>
    <row r="1" spans="1:12">
      <c r="B1" s="394" t="s">
        <v>0</v>
      </c>
      <c r="C1" s="394"/>
      <c r="D1" s="394"/>
      <c r="E1" s="394"/>
      <c r="F1" s="394"/>
      <c r="G1" s="394"/>
      <c r="H1" s="394"/>
      <c r="I1" s="394"/>
      <c r="J1" s="394"/>
    </row>
    <row r="2" spans="1:12">
      <c r="B2" s="395" t="s">
        <v>140</v>
      </c>
      <c r="C2" s="395"/>
      <c r="D2" s="395"/>
      <c r="E2" s="395"/>
      <c r="F2" s="395"/>
      <c r="G2" s="395"/>
      <c r="H2" s="395"/>
      <c r="I2" s="395"/>
      <c r="J2" s="395"/>
    </row>
    <row r="3" spans="1:12">
      <c r="B3" s="395" t="s">
        <v>141</v>
      </c>
      <c r="C3" s="395"/>
      <c r="D3" s="395"/>
      <c r="E3" s="395"/>
      <c r="F3" s="395"/>
      <c r="G3" s="395"/>
      <c r="H3" s="395"/>
      <c r="I3" s="395"/>
      <c r="J3" s="395"/>
    </row>
    <row r="4" spans="1:12">
      <c r="B4" s="353" t="s">
        <v>1322</v>
      </c>
      <c r="C4" s="307">
        <f>2287.52+279.6</f>
        <v>2567.12</v>
      </c>
      <c r="D4" s="193"/>
      <c r="E4" s="190"/>
      <c r="F4" s="194"/>
      <c r="G4" s="194"/>
      <c r="H4" s="194"/>
      <c r="I4" s="194"/>
      <c r="J4" s="192"/>
    </row>
    <row r="5" spans="1:12" ht="48.75" customHeight="1">
      <c r="A5" s="342"/>
      <c r="B5" s="352" t="s">
        <v>1147</v>
      </c>
      <c r="C5" s="190"/>
      <c r="D5" s="193"/>
      <c r="E5" s="190"/>
      <c r="F5" s="194"/>
      <c r="G5" s="195"/>
      <c r="H5" s="195"/>
      <c r="I5" s="195"/>
      <c r="J5" s="193"/>
    </row>
    <row r="8" spans="1:12" s="189" customFormat="1" ht="22.5">
      <c r="A8" s="187" t="s">
        <v>267</v>
      </c>
      <c r="B8" s="187" t="s">
        <v>1</v>
      </c>
      <c r="C8" s="187" t="s">
        <v>1321</v>
      </c>
      <c r="D8" s="187" t="s">
        <v>2</v>
      </c>
      <c r="E8" s="187" t="s">
        <v>3</v>
      </c>
      <c r="F8" s="188" t="s">
        <v>4</v>
      </c>
      <c r="G8" s="188" t="s">
        <v>5</v>
      </c>
      <c r="H8" s="188" t="s">
        <v>6</v>
      </c>
      <c r="I8" s="188" t="s">
        <v>7</v>
      </c>
      <c r="J8" s="188" t="s">
        <v>8</v>
      </c>
    </row>
    <row r="9" spans="1:12">
      <c r="A9" s="215">
        <v>1</v>
      </c>
      <c r="B9" s="196"/>
      <c r="C9" s="308"/>
      <c r="D9" s="197" t="s">
        <v>9</v>
      </c>
      <c r="E9" s="331"/>
      <c r="F9" s="198"/>
      <c r="G9" s="198"/>
      <c r="H9" s="198"/>
      <c r="I9" s="198"/>
      <c r="J9" s="198">
        <f>SUM(J10:J24)</f>
        <v>393196.67000000004</v>
      </c>
    </row>
    <row r="10" spans="1:12">
      <c r="A10" s="199" t="s">
        <v>1157</v>
      </c>
      <c r="B10" s="200" t="s">
        <v>185</v>
      </c>
      <c r="C10" s="200" t="s">
        <v>47</v>
      </c>
      <c r="D10" s="201" t="s">
        <v>186</v>
      </c>
      <c r="E10" s="200" t="s">
        <v>1545</v>
      </c>
      <c r="F10" s="202" t="s">
        <v>187</v>
      </c>
      <c r="G10" s="202">
        <v>271.05</v>
      </c>
      <c r="H10" s="202">
        <v>39.369999999999997</v>
      </c>
      <c r="I10" s="202">
        <f>G10+H10</f>
        <v>310.42</v>
      </c>
      <c r="J10" s="203">
        <f t="shared" ref="J10" si="0">ROUND(F10*I10,2)</f>
        <v>4190.67</v>
      </c>
    </row>
    <row r="11" spans="1:12" ht="45">
      <c r="A11" s="199" t="s">
        <v>1158</v>
      </c>
      <c r="B11" s="200" t="s">
        <v>188</v>
      </c>
      <c r="C11" s="200" t="s">
        <v>47</v>
      </c>
      <c r="D11" s="201" t="s">
        <v>2307</v>
      </c>
      <c r="E11" s="200" t="s">
        <v>12</v>
      </c>
      <c r="F11" s="202">
        <v>24</v>
      </c>
      <c r="G11" s="202">
        <v>500.64</v>
      </c>
      <c r="H11" s="202">
        <v>0</v>
      </c>
      <c r="I11" s="202">
        <f t="shared" ref="I11:I17" si="1">G11+H11</f>
        <v>500.64</v>
      </c>
      <c r="J11" s="203">
        <f>ROUND(F11*I11,2)</f>
        <v>12015.36</v>
      </c>
    </row>
    <row r="12" spans="1:12" ht="22.5">
      <c r="A12" s="199" t="s">
        <v>1159</v>
      </c>
      <c r="B12" s="200" t="s">
        <v>189</v>
      </c>
      <c r="C12" s="200" t="s">
        <v>47</v>
      </c>
      <c r="D12" s="201" t="s">
        <v>190</v>
      </c>
      <c r="E12" s="200" t="s">
        <v>1545</v>
      </c>
      <c r="F12" s="202" t="s">
        <v>191</v>
      </c>
      <c r="G12" s="202">
        <v>15.259999999999998</v>
      </c>
      <c r="H12" s="202">
        <v>28.29</v>
      </c>
      <c r="I12" s="202">
        <f t="shared" si="1"/>
        <v>43.55</v>
      </c>
      <c r="J12" s="203">
        <f>ROUND(F12*I12,2)</f>
        <v>4180.8</v>
      </c>
    </row>
    <row r="13" spans="1:12">
      <c r="A13" s="199" t="s">
        <v>1160</v>
      </c>
      <c r="B13" s="200"/>
      <c r="C13" s="200"/>
      <c r="D13" s="205" t="s">
        <v>192</v>
      </c>
      <c r="E13" s="200"/>
      <c r="F13" s="202"/>
      <c r="G13" s="202"/>
      <c r="H13" s="202"/>
      <c r="I13" s="202"/>
      <c r="J13" s="203"/>
    </row>
    <row r="14" spans="1:12">
      <c r="A14" s="199" t="s">
        <v>1161</v>
      </c>
      <c r="B14" s="200" t="s">
        <v>193</v>
      </c>
      <c r="C14" s="200" t="s">
        <v>47</v>
      </c>
      <c r="D14" s="201" t="s">
        <v>194</v>
      </c>
      <c r="E14" s="200" t="s">
        <v>10</v>
      </c>
      <c r="F14" s="202">
        <v>1320</v>
      </c>
      <c r="G14" s="202">
        <v>0.37999999999999545</v>
      </c>
      <c r="H14" s="202">
        <v>81.7</v>
      </c>
      <c r="I14" s="202">
        <f t="shared" si="1"/>
        <v>82.08</v>
      </c>
      <c r="J14" s="203">
        <f t="shared" ref="J14:J18" si="2">ROUND(F14*I14,2)</f>
        <v>108345.60000000001</v>
      </c>
      <c r="K14" s="191">
        <f>330/12</f>
        <v>27.5</v>
      </c>
      <c r="L14" s="191">
        <f>G14/I14</f>
        <v>4.6296296296295747E-3</v>
      </c>
    </row>
    <row r="15" spans="1:12">
      <c r="A15" s="199" t="s">
        <v>1162</v>
      </c>
      <c r="B15" s="200" t="s">
        <v>195</v>
      </c>
      <c r="C15" s="200" t="s">
        <v>47</v>
      </c>
      <c r="D15" s="201" t="s">
        <v>196</v>
      </c>
      <c r="E15" s="200" t="s">
        <v>10</v>
      </c>
      <c r="F15" s="202" t="s">
        <v>197</v>
      </c>
      <c r="G15" s="202">
        <v>1.740000000000002</v>
      </c>
      <c r="H15" s="202">
        <v>28.54</v>
      </c>
      <c r="I15" s="202">
        <f t="shared" si="1"/>
        <v>30.28</v>
      </c>
      <c r="J15" s="203">
        <f t="shared" si="2"/>
        <v>79939.199999999997</v>
      </c>
      <c r="L15" s="191">
        <f t="shared" ref="L15:L17" si="3">G15/I15</f>
        <v>5.746367239101724E-2</v>
      </c>
    </row>
    <row r="16" spans="1:12">
      <c r="A16" s="199" t="s">
        <v>1163</v>
      </c>
      <c r="B16" s="200" t="s">
        <v>198</v>
      </c>
      <c r="C16" s="200" t="s">
        <v>47</v>
      </c>
      <c r="D16" s="201" t="s">
        <v>199</v>
      </c>
      <c r="E16" s="200" t="s">
        <v>10</v>
      </c>
      <c r="F16" s="202" t="s">
        <v>200</v>
      </c>
      <c r="G16" s="202">
        <v>1.6999999999999993</v>
      </c>
      <c r="H16" s="202">
        <v>11.25</v>
      </c>
      <c r="I16" s="202">
        <f t="shared" si="1"/>
        <v>12.95</v>
      </c>
      <c r="J16" s="203">
        <f t="shared" si="2"/>
        <v>55944</v>
      </c>
      <c r="L16" s="191">
        <f t="shared" si="3"/>
        <v>0.13127413127413123</v>
      </c>
    </row>
    <row r="17" spans="1:12">
      <c r="A17" s="199" t="s">
        <v>1164</v>
      </c>
      <c r="B17" s="206" t="s">
        <v>201</v>
      </c>
      <c r="C17" s="206" t="s">
        <v>47</v>
      </c>
      <c r="D17" s="201" t="s">
        <v>202</v>
      </c>
      <c r="E17" s="200" t="s">
        <v>10</v>
      </c>
      <c r="F17" s="207" t="s">
        <v>197</v>
      </c>
      <c r="G17" s="202">
        <v>1.7400000000000002</v>
      </c>
      <c r="H17" s="202">
        <v>13.94</v>
      </c>
      <c r="I17" s="202">
        <f t="shared" si="1"/>
        <v>15.68</v>
      </c>
      <c r="J17" s="203">
        <f t="shared" si="2"/>
        <v>41395.199999999997</v>
      </c>
      <c r="K17" s="191">
        <f>F17/12</f>
        <v>220</v>
      </c>
      <c r="L17" s="191">
        <f t="shared" si="3"/>
        <v>0.11096938775510205</v>
      </c>
    </row>
    <row r="18" spans="1:12">
      <c r="A18" s="199" t="s">
        <v>1165</v>
      </c>
      <c r="B18" s="206"/>
      <c r="C18" s="306" t="s">
        <v>2308</v>
      </c>
      <c r="D18" s="208" t="s">
        <v>2309</v>
      </c>
      <c r="E18" s="200" t="s">
        <v>12</v>
      </c>
      <c r="F18" s="207">
        <v>12</v>
      </c>
      <c r="G18" s="202"/>
      <c r="H18" s="202">
        <v>3296.52</v>
      </c>
      <c r="I18" s="202">
        <f>G18+H18</f>
        <v>3296.52</v>
      </c>
      <c r="J18" s="203">
        <f t="shared" si="2"/>
        <v>39558.239999999998</v>
      </c>
    </row>
    <row r="19" spans="1:12">
      <c r="A19" s="201" t="s">
        <v>1166</v>
      </c>
      <c r="B19" s="206"/>
      <c r="C19" s="306"/>
      <c r="D19" s="209" t="s">
        <v>182</v>
      </c>
      <c r="E19" s="320"/>
      <c r="F19" s="210"/>
      <c r="G19" s="202"/>
      <c r="H19" s="202"/>
      <c r="I19" s="211"/>
      <c r="J19" s="212"/>
    </row>
    <row r="20" spans="1:12">
      <c r="A20" s="199" t="s">
        <v>1167</v>
      </c>
      <c r="B20" s="200" t="s">
        <v>203</v>
      </c>
      <c r="C20" s="200" t="s">
        <v>47</v>
      </c>
      <c r="D20" s="201" t="s">
        <v>204</v>
      </c>
      <c r="E20" s="200" t="s">
        <v>13</v>
      </c>
      <c r="F20" s="213" t="s">
        <v>205</v>
      </c>
      <c r="G20" s="202">
        <v>0</v>
      </c>
      <c r="H20" s="202">
        <v>89.9</v>
      </c>
      <c r="I20" s="202">
        <f>G20+H20</f>
        <v>89.9</v>
      </c>
      <c r="J20" s="203">
        <f t="shared" ref="J20" si="4">ROUND(F20*I20,2)</f>
        <v>2517.1999999999998</v>
      </c>
    </row>
    <row r="21" spans="1:12">
      <c r="A21" s="201" t="s">
        <v>1168</v>
      </c>
      <c r="B21" s="206"/>
      <c r="C21" s="306"/>
      <c r="D21" s="209" t="s">
        <v>43</v>
      </c>
      <c r="E21" s="320"/>
      <c r="F21" s="210"/>
      <c r="G21" s="202"/>
      <c r="H21" s="202"/>
      <c r="I21" s="211"/>
      <c r="J21" s="212"/>
    </row>
    <row r="22" spans="1:12" ht="22.5">
      <c r="A22" s="201" t="s">
        <v>1169</v>
      </c>
      <c r="B22" s="206" t="s">
        <v>206</v>
      </c>
      <c r="C22" s="206" t="s">
        <v>47</v>
      </c>
      <c r="D22" s="201" t="s">
        <v>207</v>
      </c>
      <c r="E22" s="200" t="s">
        <v>10</v>
      </c>
      <c r="F22" s="207" t="s">
        <v>197</v>
      </c>
      <c r="G22" s="202">
        <v>0.41</v>
      </c>
      <c r="H22" s="202">
        <v>0</v>
      </c>
      <c r="I22" s="202">
        <f>G22+H22</f>
        <v>0.41</v>
      </c>
      <c r="J22" s="214">
        <f>ROUND(F22*I22,2)</f>
        <v>1082.4000000000001</v>
      </c>
    </row>
    <row r="23" spans="1:12" ht="33.75">
      <c r="A23" s="201" t="s">
        <v>1170</v>
      </c>
      <c r="B23" s="206" t="s">
        <v>208</v>
      </c>
      <c r="C23" s="206" t="s">
        <v>47</v>
      </c>
      <c r="D23" s="201" t="s">
        <v>209</v>
      </c>
      <c r="E23" s="200" t="s">
        <v>10</v>
      </c>
      <c r="F23" s="207" t="s">
        <v>197</v>
      </c>
      <c r="G23" s="202">
        <v>15.75</v>
      </c>
      <c r="H23" s="202">
        <v>0</v>
      </c>
      <c r="I23" s="202">
        <f>G23+H23</f>
        <v>15.75</v>
      </c>
      <c r="J23" s="214">
        <f>ROUND(F23*I23,2)</f>
        <v>41580</v>
      </c>
    </row>
    <row r="24" spans="1:12">
      <c r="A24" s="201" t="s">
        <v>1171</v>
      </c>
      <c r="B24" s="200" t="s">
        <v>210</v>
      </c>
      <c r="C24" s="200" t="s">
        <v>47</v>
      </c>
      <c r="D24" s="201" t="s">
        <v>211</v>
      </c>
      <c r="E24" s="200" t="s">
        <v>1545</v>
      </c>
      <c r="F24" s="202" t="s">
        <v>212</v>
      </c>
      <c r="G24" s="202">
        <v>4.1100000000000003</v>
      </c>
      <c r="H24" s="202">
        <v>3.09</v>
      </c>
      <c r="I24" s="202">
        <f>G24+H24</f>
        <v>7.2</v>
      </c>
      <c r="J24" s="214">
        <f>ROUND(F24*I24,2)</f>
        <v>2448</v>
      </c>
    </row>
    <row r="25" spans="1:12">
      <c r="A25" s="215">
        <v>2</v>
      </c>
      <c r="B25" s="196"/>
      <c r="C25" s="196"/>
      <c r="D25" s="393" t="s">
        <v>45</v>
      </c>
      <c r="E25" s="393"/>
      <c r="F25" s="393"/>
      <c r="G25" s="216"/>
      <c r="H25" s="216"/>
      <c r="I25" s="217"/>
      <c r="J25" s="198">
        <f>SUM(J26:J41)</f>
        <v>75381.239999999991</v>
      </c>
    </row>
    <row r="26" spans="1:12">
      <c r="A26" s="199" t="s">
        <v>1172</v>
      </c>
      <c r="B26" s="200" t="s">
        <v>46</v>
      </c>
      <c r="C26" s="200" t="s">
        <v>47</v>
      </c>
      <c r="D26" s="201" t="s">
        <v>48</v>
      </c>
      <c r="E26" s="200" t="s">
        <v>1546</v>
      </c>
      <c r="F26" s="202" t="s">
        <v>49</v>
      </c>
      <c r="G26" s="202">
        <v>0</v>
      </c>
      <c r="H26" s="202">
        <v>168.96</v>
      </c>
      <c r="I26" s="202">
        <f t="shared" ref="I26:I41" si="5">G26+H26</f>
        <v>168.96</v>
      </c>
      <c r="J26" s="214">
        <f t="shared" ref="J26:J41" si="6">ROUND(F26*I26,2)</f>
        <v>1774.08</v>
      </c>
    </row>
    <row r="27" spans="1:12">
      <c r="A27" s="199" t="s">
        <v>1173</v>
      </c>
      <c r="B27" s="200" t="s">
        <v>50</v>
      </c>
      <c r="C27" s="200" t="s">
        <v>47</v>
      </c>
      <c r="D27" s="201" t="s">
        <v>51</v>
      </c>
      <c r="E27" s="200" t="s">
        <v>1546</v>
      </c>
      <c r="F27" s="202" t="s">
        <v>52</v>
      </c>
      <c r="G27" s="202">
        <v>0</v>
      </c>
      <c r="H27" s="202">
        <v>168.96</v>
      </c>
      <c r="I27" s="202">
        <f t="shared" si="5"/>
        <v>168.96</v>
      </c>
      <c r="J27" s="214">
        <f t="shared" si="6"/>
        <v>5432.06</v>
      </c>
    </row>
    <row r="28" spans="1:12" ht="22.5">
      <c r="A28" s="199" t="s">
        <v>1174</v>
      </c>
      <c r="B28" s="200" t="s">
        <v>53</v>
      </c>
      <c r="C28" s="200" t="s">
        <v>47</v>
      </c>
      <c r="D28" s="201" t="s">
        <v>54</v>
      </c>
      <c r="E28" s="200" t="s">
        <v>1545</v>
      </c>
      <c r="F28" s="202" t="s">
        <v>56</v>
      </c>
      <c r="G28" s="202">
        <v>0</v>
      </c>
      <c r="H28" s="202">
        <v>4.5599999999999996</v>
      </c>
      <c r="I28" s="202">
        <f t="shared" si="5"/>
        <v>4.5599999999999996</v>
      </c>
      <c r="J28" s="214">
        <f t="shared" si="6"/>
        <v>136.80000000000001</v>
      </c>
    </row>
    <row r="29" spans="1:12">
      <c r="A29" s="199" t="s">
        <v>1175</v>
      </c>
      <c r="B29" s="200" t="s">
        <v>57</v>
      </c>
      <c r="C29" s="200" t="s">
        <v>47</v>
      </c>
      <c r="D29" s="201" t="s">
        <v>58</v>
      </c>
      <c r="E29" s="200" t="s">
        <v>1545</v>
      </c>
      <c r="F29" s="202" t="s">
        <v>59</v>
      </c>
      <c r="G29" s="202">
        <v>0</v>
      </c>
      <c r="H29" s="202">
        <v>29.57</v>
      </c>
      <c r="I29" s="202">
        <f t="shared" si="5"/>
        <v>29.57</v>
      </c>
      <c r="J29" s="214">
        <f t="shared" si="6"/>
        <v>615.05999999999995</v>
      </c>
    </row>
    <row r="30" spans="1:12">
      <c r="A30" s="199" t="s">
        <v>1176</v>
      </c>
      <c r="B30" s="200" t="s">
        <v>60</v>
      </c>
      <c r="C30" s="200" t="s">
        <v>47</v>
      </c>
      <c r="D30" s="201" t="s">
        <v>61</v>
      </c>
      <c r="E30" s="200" t="s">
        <v>13</v>
      </c>
      <c r="F30" s="202" t="s">
        <v>62</v>
      </c>
      <c r="G30" s="202">
        <v>0</v>
      </c>
      <c r="H30" s="202">
        <v>13.64</v>
      </c>
      <c r="I30" s="202">
        <f t="shared" si="5"/>
        <v>13.64</v>
      </c>
      <c r="J30" s="214">
        <f t="shared" si="6"/>
        <v>327.36</v>
      </c>
    </row>
    <row r="31" spans="1:12">
      <c r="A31" s="199" t="s">
        <v>1177</v>
      </c>
      <c r="B31" s="200" t="s">
        <v>63</v>
      </c>
      <c r="C31" s="200" t="s">
        <v>47</v>
      </c>
      <c r="D31" s="201" t="s">
        <v>64</v>
      </c>
      <c r="E31" s="200" t="s">
        <v>13</v>
      </c>
      <c r="F31" s="202" t="s">
        <v>65</v>
      </c>
      <c r="G31" s="202">
        <v>0</v>
      </c>
      <c r="H31" s="202">
        <v>7.85</v>
      </c>
      <c r="I31" s="202">
        <f t="shared" si="5"/>
        <v>7.85</v>
      </c>
      <c r="J31" s="214">
        <f t="shared" si="6"/>
        <v>94.2</v>
      </c>
    </row>
    <row r="32" spans="1:12">
      <c r="A32" s="199" t="s">
        <v>1178</v>
      </c>
      <c r="B32" s="200" t="s">
        <v>66</v>
      </c>
      <c r="C32" s="200" t="s">
        <v>47</v>
      </c>
      <c r="D32" s="201" t="s">
        <v>67</v>
      </c>
      <c r="E32" s="200" t="s">
        <v>1545</v>
      </c>
      <c r="F32" s="202" t="s">
        <v>68</v>
      </c>
      <c r="G32" s="202">
        <v>0</v>
      </c>
      <c r="H32" s="202">
        <v>11.16</v>
      </c>
      <c r="I32" s="202">
        <f t="shared" si="5"/>
        <v>11.16</v>
      </c>
      <c r="J32" s="214">
        <f t="shared" si="6"/>
        <v>3732.57</v>
      </c>
    </row>
    <row r="33" spans="1:10">
      <c r="A33" s="199" t="s">
        <v>1179</v>
      </c>
      <c r="B33" s="200" t="s">
        <v>69</v>
      </c>
      <c r="C33" s="200" t="s">
        <v>47</v>
      </c>
      <c r="D33" s="201" t="s">
        <v>70</v>
      </c>
      <c r="E33" s="200" t="s">
        <v>21</v>
      </c>
      <c r="F33" s="202" t="s">
        <v>71</v>
      </c>
      <c r="G33" s="202">
        <v>0</v>
      </c>
      <c r="H33" s="202">
        <v>8.56</v>
      </c>
      <c r="I33" s="202">
        <f t="shared" si="5"/>
        <v>8.56</v>
      </c>
      <c r="J33" s="214">
        <f t="shared" si="6"/>
        <v>410.88</v>
      </c>
    </row>
    <row r="34" spans="1:10">
      <c r="A34" s="199" t="s">
        <v>1180</v>
      </c>
      <c r="B34" s="200" t="s">
        <v>72</v>
      </c>
      <c r="C34" s="200" t="s">
        <v>47</v>
      </c>
      <c r="D34" s="201" t="s">
        <v>73</v>
      </c>
      <c r="E34" s="200" t="s">
        <v>1545</v>
      </c>
      <c r="F34" s="202" t="s">
        <v>74</v>
      </c>
      <c r="G34" s="202">
        <v>0</v>
      </c>
      <c r="H34" s="202">
        <v>15.6</v>
      </c>
      <c r="I34" s="202">
        <f t="shared" si="5"/>
        <v>15.6</v>
      </c>
      <c r="J34" s="214">
        <f t="shared" si="6"/>
        <v>4736.16</v>
      </c>
    </row>
    <row r="35" spans="1:10">
      <c r="A35" s="199" t="s">
        <v>1181</v>
      </c>
      <c r="B35" s="200" t="s">
        <v>213</v>
      </c>
      <c r="C35" s="200" t="s">
        <v>47</v>
      </c>
      <c r="D35" s="201" t="s">
        <v>214</v>
      </c>
      <c r="E35" s="200" t="s">
        <v>13</v>
      </c>
      <c r="F35" s="202" t="s">
        <v>71</v>
      </c>
      <c r="G35" s="202">
        <v>0</v>
      </c>
      <c r="H35" s="202">
        <v>32.729999999999997</v>
      </c>
      <c r="I35" s="202">
        <f t="shared" si="5"/>
        <v>32.729999999999997</v>
      </c>
      <c r="J35" s="214">
        <f t="shared" si="6"/>
        <v>1571.04</v>
      </c>
    </row>
    <row r="36" spans="1:10">
      <c r="A36" s="199" t="s">
        <v>1182</v>
      </c>
      <c r="B36" s="200" t="s">
        <v>75</v>
      </c>
      <c r="C36" s="200" t="s">
        <v>47</v>
      </c>
      <c r="D36" s="201" t="s">
        <v>76</v>
      </c>
      <c r="E36" s="200" t="s">
        <v>1545</v>
      </c>
      <c r="F36" s="202" t="s">
        <v>68</v>
      </c>
      <c r="G36" s="202">
        <v>0</v>
      </c>
      <c r="H36" s="202">
        <v>5.42</v>
      </c>
      <c r="I36" s="202">
        <f t="shared" si="5"/>
        <v>5.42</v>
      </c>
      <c r="J36" s="214">
        <f t="shared" si="6"/>
        <v>1812.77</v>
      </c>
    </row>
    <row r="37" spans="1:10">
      <c r="A37" s="199" t="s">
        <v>1183</v>
      </c>
      <c r="B37" s="200" t="s">
        <v>77</v>
      </c>
      <c r="C37" s="200" t="s">
        <v>47</v>
      </c>
      <c r="D37" s="201" t="s">
        <v>78</v>
      </c>
      <c r="E37" s="200" t="s">
        <v>1546</v>
      </c>
      <c r="F37" s="202" t="s">
        <v>79</v>
      </c>
      <c r="G37" s="202">
        <v>4.5900000000000016</v>
      </c>
      <c r="H37" s="202">
        <v>11.12</v>
      </c>
      <c r="I37" s="202">
        <f t="shared" si="5"/>
        <v>15.71</v>
      </c>
      <c r="J37" s="214">
        <f t="shared" si="6"/>
        <v>2450.7600000000002</v>
      </c>
    </row>
    <row r="38" spans="1:10" ht="22.5">
      <c r="A38" s="199" t="s">
        <v>1184</v>
      </c>
      <c r="B38" s="200" t="s">
        <v>80</v>
      </c>
      <c r="C38" s="200" t="s">
        <v>47</v>
      </c>
      <c r="D38" s="201" t="s">
        <v>81</v>
      </c>
      <c r="E38" s="200" t="s">
        <v>21</v>
      </c>
      <c r="F38" s="202">
        <v>520</v>
      </c>
      <c r="G38" s="202">
        <v>0</v>
      </c>
      <c r="H38" s="202">
        <v>8.01</v>
      </c>
      <c r="I38" s="202">
        <f t="shared" si="5"/>
        <v>8.01</v>
      </c>
      <c r="J38" s="214">
        <f t="shared" si="6"/>
        <v>4165.2</v>
      </c>
    </row>
    <row r="39" spans="1:10" ht="22.5">
      <c r="A39" s="199" t="s">
        <v>1185</v>
      </c>
      <c r="B39" s="200" t="s">
        <v>82</v>
      </c>
      <c r="C39" s="200" t="s">
        <v>47</v>
      </c>
      <c r="D39" s="201" t="s">
        <v>83</v>
      </c>
      <c r="E39" s="200" t="s">
        <v>21</v>
      </c>
      <c r="F39" s="202">
        <v>382</v>
      </c>
      <c r="G39" s="202">
        <v>0.89999999999999858</v>
      </c>
      <c r="H39" s="202">
        <v>16.05</v>
      </c>
      <c r="I39" s="202">
        <f t="shared" si="5"/>
        <v>16.95</v>
      </c>
      <c r="J39" s="214">
        <f t="shared" si="6"/>
        <v>6474.9</v>
      </c>
    </row>
    <row r="40" spans="1:10">
      <c r="A40" s="199" t="s">
        <v>1186</v>
      </c>
      <c r="B40" s="200" t="s">
        <v>2319</v>
      </c>
      <c r="C40" s="206" t="s">
        <v>736</v>
      </c>
      <c r="D40" s="201" t="s">
        <v>1472</v>
      </c>
      <c r="E40" s="200" t="s">
        <v>21</v>
      </c>
      <c r="F40" s="202">
        <f>F38</f>
        <v>520</v>
      </c>
      <c r="G40" s="213">
        <v>0.1</v>
      </c>
      <c r="H40" s="213">
        <f>1.51+2.76</f>
        <v>4.2699999999999996</v>
      </c>
      <c r="I40" s="202">
        <f t="shared" si="5"/>
        <v>4.3699999999999992</v>
      </c>
      <c r="J40" s="214">
        <f t="shared" ref="J40" si="7">ROUND(F40*I40,2)</f>
        <v>2272.4</v>
      </c>
    </row>
    <row r="41" spans="1:10" ht="45">
      <c r="A41" s="199" t="s">
        <v>1393</v>
      </c>
      <c r="B41" s="200" t="s">
        <v>84</v>
      </c>
      <c r="C41" s="206" t="s">
        <v>736</v>
      </c>
      <c r="D41" s="201" t="s">
        <v>86</v>
      </c>
      <c r="E41" s="200" t="s">
        <v>13</v>
      </c>
      <c r="F41" s="202" t="s">
        <v>215</v>
      </c>
      <c r="G41" s="202">
        <v>175</v>
      </c>
      <c r="H41" s="202">
        <v>0</v>
      </c>
      <c r="I41" s="202">
        <f t="shared" si="5"/>
        <v>175</v>
      </c>
      <c r="J41" s="214">
        <f t="shared" si="6"/>
        <v>39375</v>
      </c>
    </row>
    <row r="42" spans="1:10">
      <c r="A42" s="215">
        <v>3</v>
      </c>
      <c r="B42" s="196"/>
      <c r="C42" s="196"/>
      <c r="D42" s="393" t="s">
        <v>14</v>
      </c>
      <c r="E42" s="393"/>
      <c r="F42" s="393"/>
      <c r="G42" s="216"/>
      <c r="H42" s="216"/>
      <c r="I42" s="217"/>
      <c r="J42" s="198">
        <f>J43+J59</f>
        <v>166392.19</v>
      </c>
    </row>
    <row r="43" spans="1:10">
      <c r="A43" s="220" t="s">
        <v>1187</v>
      </c>
      <c r="B43" s="219"/>
      <c r="C43" s="219"/>
      <c r="D43" s="396" t="s">
        <v>44</v>
      </c>
      <c r="E43" s="396"/>
      <c r="F43" s="396"/>
      <c r="G43" s="221"/>
      <c r="H43" s="221"/>
      <c r="I43" s="222"/>
      <c r="J43" s="218">
        <f>SUM(J44:J58)</f>
        <v>77724.580000000016</v>
      </c>
    </row>
    <row r="44" spans="1:10" ht="45">
      <c r="A44" s="201" t="s">
        <v>1188</v>
      </c>
      <c r="B44" s="206" t="s">
        <v>87</v>
      </c>
      <c r="C44" s="206" t="s">
        <v>47</v>
      </c>
      <c r="D44" s="201" t="s">
        <v>88</v>
      </c>
      <c r="E44" s="200" t="s">
        <v>1545</v>
      </c>
      <c r="F44" s="207">
        <v>202.74</v>
      </c>
      <c r="G44" s="202">
        <v>14.86</v>
      </c>
      <c r="H44" s="202">
        <v>28.5</v>
      </c>
      <c r="I44" s="202">
        <f t="shared" ref="I44:I58" si="8">G44+H44</f>
        <v>43.36</v>
      </c>
      <c r="J44" s="203">
        <f t="shared" ref="J44:J58" si="9">ROUND(F44*I44,2)</f>
        <v>8790.81</v>
      </c>
    </row>
    <row r="45" spans="1:10" ht="33.75">
      <c r="A45" s="201" t="s">
        <v>1189</v>
      </c>
      <c r="B45" s="200" t="s">
        <v>89</v>
      </c>
      <c r="C45" s="200" t="s">
        <v>47</v>
      </c>
      <c r="D45" s="201" t="s">
        <v>90</v>
      </c>
      <c r="E45" s="200" t="s">
        <v>15</v>
      </c>
      <c r="F45" s="202" t="s">
        <v>91</v>
      </c>
      <c r="G45" s="202">
        <v>4.2299999999999995</v>
      </c>
      <c r="H45" s="202">
        <v>5.54</v>
      </c>
      <c r="I45" s="202">
        <f t="shared" si="8"/>
        <v>9.77</v>
      </c>
      <c r="J45" s="203">
        <f t="shared" si="9"/>
        <v>2569.5100000000002</v>
      </c>
    </row>
    <row r="46" spans="1:10" ht="33.75">
      <c r="A46" s="201" t="s">
        <v>1190</v>
      </c>
      <c r="B46" s="206" t="s">
        <v>92</v>
      </c>
      <c r="C46" s="206" t="s">
        <v>47</v>
      </c>
      <c r="D46" s="201" t="s">
        <v>93</v>
      </c>
      <c r="E46" s="200" t="s">
        <v>15</v>
      </c>
      <c r="F46" s="207" t="s">
        <v>94</v>
      </c>
      <c r="G46" s="202">
        <v>5.08</v>
      </c>
      <c r="H46" s="202">
        <v>3.73</v>
      </c>
      <c r="I46" s="202">
        <f t="shared" si="8"/>
        <v>8.81</v>
      </c>
      <c r="J46" s="203">
        <f t="shared" si="9"/>
        <v>2035.11</v>
      </c>
    </row>
    <row r="47" spans="1:10" ht="33.75">
      <c r="A47" s="201" t="s">
        <v>1191</v>
      </c>
      <c r="B47" s="206" t="s">
        <v>95</v>
      </c>
      <c r="C47" s="206" t="s">
        <v>47</v>
      </c>
      <c r="D47" s="201" t="s">
        <v>96</v>
      </c>
      <c r="E47" s="200" t="s">
        <v>15</v>
      </c>
      <c r="F47" s="207" t="s">
        <v>97</v>
      </c>
      <c r="G47" s="202">
        <v>4.34</v>
      </c>
      <c r="H47" s="202">
        <v>2.84</v>
      </c>
      <c r="I47" s="202">
        <f t="shared" si="8"/>
        <v>7.18</v>
      </c>
      <c r="J47" s="203">
        <f t="shared" si="9"/>
        <v>1629.86</v>
      </c>
    </row>
    <row r="48" spans="1:10" ht="33.75">
      <c r="A48" s="201" t="s">
        <v>1192</v>
      </c>
      <c r="B48" s="206" t="s">
        <v>98</v>
      </c>
      <c r="C48" s="206" t="s">
        <v>47</v>
      </c>
      <c r="D48" s="201" t="s">
        <v>99</v>
      </c>
      <c r="E48" s="200" t="s">
        <v>15</v>
      </c>
      <c r="F48" s="207" t="s">
        <v>100</v>
      </c>
      <c r="G48" s="202">
        <v>4.12</v>
      </c>
      <c r="H48" s="202">
        <v>1.88</v>
      </c>
      <c r="I48" s="202">
        <f t="shared" si="8"/>
        <v>6</v>
      </c>
      <c r="J48" s="203">
        <f t="shared" si="9"/>
        <v>588</v>
      </c>
    </row>
    <row r="49" spans="1:10" ht="33.75">
      <c r="A49" s="201" t="s">
        <v>1193</v>
      </c>
      <c r="B49" s="206" t="s">
        <v>101</v>
      </c>
      <c r="C49" s="206" t="s">
        <v>47</v>
      </c>
      <c r="D49" s="201" t="s">
        <v>102</v>
      </c>
      <c r="E49" s="200" t="s">
        <v>15</v>
      </c>
      <c r="F49" s="207" t="s">
        <v>103</v>
      </c>
      <c r="G49" s="202">
        <v>4.0999999999999996</v>
      </c>
      <c r="H49" s="202">
        <v>0.67</v>
      </c>
      <c r="I49" s="202">
        <f t="shared" si="8"/>
        <v>4.7699999999999996</v>
      </c>
      <c r="J49" s="203">
        <f t="shared" si="9"/>
        <v>3739.68</v>
      </c>
    </row>
    <row r="50" spans="1:10" ht="33.75">
      <c r="A50" s="201" t="s">
        <v>1194</v>
      </c>
      <c r="B50" s="206" t="s">
        <v>104</v>
      </c>
      <c r="C50" s="206" t="s">
        <v>47</v>
      </c>
      <c r="D50" s="201" t="s">
        <v>105</v>
      </c>
      <c r="E50" s="200" t="s">
        <v>15</v>
      </c>
      <c r="F50" s="207" t="s">
        <v>106</v>
      </c>
      <c r="G50" s="202">
        <v>3.93</v>
      </c>
      <c r="H50" s="202">
        <v>0.4</v>
      </c>
      <c r="I50" s="202">
        <f t="shared" si="8"/>
        <v>4.33</v>
      </c>
      <c r="J50" s="203">
        <f t="shared" si="9"/>
        <v>1987.47</v>
      </c>
    </row>
    <row r="51" spans="1:10" ht="33.75">
      <c r="A51" s="201" t="s">
        <v>1195</v>
      </c>
      <c r="B51" s="206">
        <v>92722</v>
      </c>
      <c r="C51" s="206" t="s">
        <v>47</v>
      </c>
      <c r="D51" s="201" t="s">
        <v>2320</v>
      </c>
      <c r="E51" s="200" t="s">
        <v>1546</v>
      </c>
      <c r="F51" s="207" t="s">
        <v>107</v>
      </c>
      <c r="G51" s="202">
        <v>307.52</v>
      </c>
      <c r="H51" s="202">
        <f>2.77+2.77+11.98+0.13+0.17</f>
        <v>17.82</v>
      </c>
      <c r="I51" s="202">
        <f t="shared" si="8"/>
        <v>325.33999999999997</v>
      </c>
      <c r="J51" s="203">
        <f t="shared" si="9"/>
        <v>1167.97</v>
      </c>
    </row>
    <row r="52" spans="1:10" ht="33.75">
      <c r="A52" s="201" t="s">
        <v>1196</v>
      </c>
      <c r="B52" s="206" t="s">
        <v>108</v>
      </c>
      <c r="C52" s="206" t="s">
        <v>47</v>
      </c>
      <c r="D52" s="201" t="s">
        <v>109</v>
      </c>
      <c r="E52" s="200" t="s">
        <v>15</v>
      </c>
      <c r="F52" s="207" t="s">
        <v>110</v>
      </c>
      <c r="G52" s="202">
        <v>4.410000000000001</v>
      </c>
      <c r="H52" s="202">
        <v>3.8</v>
      </c>
      <c r="I52" s="202">
        <f t="shared" si="8"/>
        <v>8.2100000000000009</v>
      </c>
      <c r="J52" s="203">
        <f t="shared" si="9"/>
        <v>1773.36</v>
      </c>
    </row>
    <row r="53" spans="1:10" ht="33.75">
      <c r="A53" s="201" t="s">
        <v>1197</v>
      </c>
      <c r="B53" s="206" t="s">
        <v>111</v>
      </c>
      <c r="C53" s="206" t="s">
        <v>47</v>
      </c>
      <c r="D53" s="201" t="s">
        <v>112</v>
      </c>
      <c r="E53" s="200" t="s">
        <v>15</v>
      </c>
      <c r="F53" s="207" t="s">
        <v>113</v>
      </c>
      <c r="G53" s="202">
        <v>4.34</v>
      </c>
      <c r="H53" s="202">
        <v>4.26</v>
      </c>
      <c r="I53" s="202">
        <f t="shared" si="8"/>
        <v>8.6</v>
      </c>
      <c r="J53" s="203">
        <f t="shared" si="9"/>
        <v>395.6</v>
      </c>
    </row>
    <row r="54" spans="1:10" ht="33.75">
      <c r="A54" s="201" t="s">
        <v>1198</v>
      </c>
      <c r="B54" s="206" t="s">
        <v>114</v>
      </c>
      <c r="C54" s="206" t="s">
        <v>47</v>
      </c>
      <c r="D54" s="201" t="s">
        <v>115</v>
      </c>
      <c r="E54" s="200" t="s">
        <v>15</v>
      </c>
      <c r="F54" s="207" t="s">
        <v>116</v>
      </c>
      <c r="G54" s="202">
        <v>5.08</v>
      </c>
      <c r="H54" s="202">
        <v>2.2000000000000002</v>
      </c>
      <c r="I54" s="202">
        <f t="shared" si="8"/>
        <v>7.28</v>
      </c>
      <c r="J54" s="203">
        <f t="shared" si="9"/>
        <v>2562.56</v>
      </c>
    </row>
    <row r="55" spans="1:10" ht="33.75">
      <c r="A55" s="201" t="s">
        <v>1199</v>
      </c>
      <c r="B55" s="206" t="s">
        <v>117</v>
      </c>
      <c r="C55" s="206" t="s">
        <v>47</v>
      </c>
      <c r="D55" s="201" t="s">
        <v>118</v>
      </c>
      <c r="E55" s="200" t="s">
        <v>1545</v>
      </c>
      <c r="F55" s="207" t="s">
        <v>119</v>
      </c>
      <c r="G55" s="202">
        <v>13.09</v>
      </c>
      <c r="H55" s="202">
        <v>15.77</v>
      </c>
      <c r="I55" s="202">
        <f t="shared" si="8"/>
        <v>28.86</v>
      </c>
      <c r="J55" s="203">
        <f t="shared" si="9"/>
        <v>8365.36</v>
      </c>
    </row>
    <row r="56" spans="1:10" ht="22.5">
      <c r="A56" s="201" t="s">
        <v>1200</v>
      </c>
      <c r="B56" s="206" t="s">
        <v>120</v>
      </c>
      <c r="C56" s="206" t="s">
        <v>47</v>
      </c>
      <c r="D56" s="201" t="s">
        <v>121</v>
      </c>
      <c r="E56" s="200" t="s">
        <v>1546</v>
      </c>
      <c r="F56" s="207" t="s">
        <v>122</v>
      </c>
      <c r="G56" s="202">
        <v>8.94</v>
      </c>
      <c r="H56" s="202">
        <v>5.83</v>
      </c>
      <c r="I56" s="202">
        <f t="shared" si="8"/>
        <v>14.77</v>
      </c>
      <c r="J56" s="203">
        <f t="shared" si="9"/>
        <v>4275.18</v>
      </c>
    </row>
    <row r="57" spans="1:10">
      <c r="A57" s="201" t="s">
        <v>1201</v>
      </c>
      <c r="B57" s="206" t="s">
        <v>123</v>
      </c>
      <c r="C57" s="206" t="s">
        <v>736</v>
      </c>
      <c r="D57" s="201" t="s">
        <v>124</v>
      </c>
      <c r="E57" s="200" t="s">
        <v>1545</v>
      </c>
      <c r="F57" s="207" t="s">
        <v>119</v>
      </c>
      <c r="G57" s="202">
        <f>24.86+44.78</f>
        <v>69.64</v>
      </c>
      <c r="H57" s="202">
        <f>7.14+10.27</f>
        <v>17.41</v>
      </c>
      <c r="I57" s="202">
        <f t="shared" si="8"/>
        <v>87.05</v>
      </c>
      <c r="J57" s="203">
        <f t="shared" si="9"/>
        <v>25232.31</v>
      </c>
    </row>
    <row r="58" spans="1:10" ht="33.75">
      <c r="A58" s="201" t="s">
        <v>1202</v>
      </c>
      <c r="B58" s="206">
        <v>92724</v>
      </c>
      <c r="C58" s="206" t="s">
        <v>47</v>
      </c>
      <c r="D58" s="201" t="s">
        <v>2310</v>
      </c>
      <c r="E58" s="200" t="s">
        <v>1546</v>
      </c>
      <c r="F58" s="207" t="s">
        <v>125</v>
      </c>
      <c r="G58" s="202">
        <v>295.98</v>
      </c>
      <c r="H58" s="202">
        <f>1.57+9.45+7.65+0.14+0.19</f>
        <v>19.000000000000004</v>
      </c>
      <c r="I58" s="202">
        <f t="shared" si="8"/>
        <v>314.98</v>
      </c>
      <c r="J58" s="203">
        <f t="shared" si="9"/>
        <v>12611.8</v>
      </c>
    </row>
    <row r="59" spans="1:10">
      <c r="A59" s="220" t="s">
        <v>1203</v>
      </c>
      <c r="B59" s="219"/>
      <c r="C59" s="219"/>
      <c r="D59" s="396" t="s">
        <v>260</v>
      </c>
      <c r="E59" s="396"/>
      <c r="F59" s="396"/>
      <c r="G59" s="221"/>
      <c r="H59" s="221"/>
      <c r="I59" s="222"/>
      <c r="J59" s="218">
        <f>SUM(J60:J72)</f>
        <v>88667.61</v>
      </c>
    </row>
    <row r="60" spans="1:10" ht="45">
      <c r="A60" s="201" t="s">
        <v>1204</v>
      </c>
      <c r="B60" s="206" t="s">
        <v>87</v>
      </c>
      <c r="C60" s="206" t="s">
        <v>47</v>
      </c>
      <c r="D60" s="201" t="s">
        <v>88</v>
      </c>
      <c r="E60" s="200" t="s">
        <v>1545</v>
      </c>
      <c r="F60" s="207" t="s">
        <v>830</v>
      </c>
      <c r="G60" s="202">
        <v>14.86</v>
      </c>
      <c r="H60" s="202">
        <v>28.5</v>
      </c>
      <c r="I60" s="202">
        <f t="shared" ref="I60:I62" si="10">G60+H60</f>
        <v>43.36</v>
      </c>
      <c r="J60" s="203">
        <f t="shared" ref="J60:J62" si="11">ROUND(F60*I60,2)</f>
        <v>32914.14</v>
      </c>
    </row>
    <row r="61" spans="1:10" ht="33.75">
      <c r="A61" s="201" t="s">
        <v>1205</v>
      </c>
      <c r="B61" s="206" t="s">
        <v>831</v>
      </c>
      <c r="C61" s="206" t="s">
        <v>47</v>
      </c>
      <c r="D61" s="201" t="s">
        <v>832</v>
      </c>
      <c r="E61" s="200" t="s">
        <v>15</v>
      </c>
      <c r="F61" s="207" t="s">
        <v>833</v>
      </c>
      <c r="G61" s="202">
        <v>4.34</v>
      </c>
      <c r="H61" s="202">
        <v>3.02</v>
      </c>
      <c r="I61" s="202">
        <f t="shared" si="10"/>
        <v>7.3599999999999994</v>
      </c>
      <c r="J61" s="203">
        <f t="shared" si="11"/>
        <v>426.88</v>
      </c>
    </row>
    <row r="62" spans="1:10" ht="33.75">
      <c r="A62" s="201" t="s">
        <v>1206</v>
      </c>
      <c r="B62" s="206" t="s">
        <v>834</v>
      </c>
      <c r="C62" s="206" t="s">
        <v>47</v>
      </c>
      <c r="D62" s="201" t="s">
        <v>835</v>
      </c>
      <c r="E62" s="200" t="s">
        <v>15</v>
      </c>
      <c r="F62" s="207" t="s">
        <v>836</v>
      </c>
      <c r="G62" s="202">
        <v>4.4600000000000009</v>
      </c>
      <c r="H62" s="202">
        <v>2.19</v>
      </c>
      <c r="I62" s="202">
        <f t="shared" si="10"/>
        <v>6.65</v>
      </c>
      <c r="J62" s="203">
        <f t="shared" si="11"/>
        <v>824.6</v>
      </c>
    </row>
    <row r="63" spans="1:10" ht="33.75">
      <c r="A63" s="201" t="s">
        <v>1207</v>
      </c>
      <c r="B63" s="206" t="s">
        <v>837</v>
      </c>
      <c r="C63" s="206" t="s">
        <v>47</v>
      </c>
      <c r="D63" s="201" t="s">
        <v>838</v>
      </c>
      <c r="E63" s="200" t="s">
        <v>15</v>
      </c>
      <c r="F63" s="207" t="s">
        <v>839</v>
      </c>
      <c r="G63" s="202">
        <v>5.08</v>
      </c>
      <c r="H63" s="202">
        <v>1.51</v>
      </c>
      <c r="I63" s="202">
        <f t="shared" ref="I63" si="12">G63+H63</f>
        <v>6.59</v>
      </c>
      <c r="J63" s="203">
        <f t="shared" ref="J63" si="13">ROUND(F63*I63,2)</f>
        <v>2985.27</v>
      </c>
    </row>
    <row r="64" spans="1:10" ht="33.75">
      <c r="A64" s="201" t="s">
        <v>1208</v>
      </c>
      <c r="B64" s="206" t="s">
        <v>840</v>
      </c>
      <c r="C64" s="206" t="s">
        <v>47</v>
      </c>
      <c r="D64" s="201" t="s">
        <v>261</v>
      </c>
      <c r="E64" s="200" t="s">
        <v>15</v>
      </c>
      <c r="F64" s="207" t="s">
        <v>841</v>
      </c>
      <c r="G64" s="202">
        <v>4.32</v>
      </c>
      <c r="H64" s="202">
        <v>1.51</v>
      </c>
      <c r="I64" s="202">
        <f t="shared" ref="I64:I72" si="14">G64+H64</f>
        <v>5.83</v>
      </c>
      <c r="J64" s="203">
        <f t="shared" ref="J64:J72" si="15">ROUND(F64*I64,2)</f>
        <v>6727.82</v>
      </c>
    </row>
    <row r="65" spans="1:10" ht="33.75">
      <c r="A65" s="201" t="s">
        <v>1209</v>
      </c>
      <c r="B65" s="206" t="s">
        <v>842</v>
      </c>
      <c r="C65" s="206" t="s">
        <v>47</v>
      </c>
      <c r="D65" s="201" t="s">
        <v>262</v>
      </c>
      <c r="E65" s="200" t="s">
        <v>15</v>
      </c>
      <c r="F65" s="207" t="s">
        <v>843</v>
      </c>
      <c r="G65" s="202">
        <v>4.0999999999999996</v>
      </c>
      <c r="H65" s="202">
        <v>0.95</v>
      </c>
      <c r="I65" s="202">
        <f t="shared" si="14"/>
        <v>5.05</v>
      </c>
      <c r="J65" s="203">
        <f t="shared" si="15"/>
        <v>4716.7</v>
      </c>
    </row>
    <row r="66" spans="1:10" ht="33.75">
      <c r="A66" s="201" t="s">
        <v>1210</v>
      </c>
      <c r="B66" s="206">
        <v>92724</v>
      </c>
      <c r="C66" s="206" t="s">
        <v>47</v>
      </c>
      <c r="D66" s="201" t="s">
        <v>2310</v>
      </c>
      <c r="E66" s="200" t="s">
        <v>1546</v>
      </c>
      <c r="F66" s="207" t="s">
        <v>844</v>
      </c>
      <c r="G66" s="202">
        <v>295.98</v>
      </c>
      <c r="H66" s="202">
        <f>1.57+9.45+7.65+0.14+0.19</f>
        <v>19.000000000000004</v>
      </c>
      <c r="I66" s="202">
        <f t="shared" si="14"/>
        <v>314.98</v>
      </c>
      <c r="J66" s="203">
        <f t="shared" si="15"/>
        <v>25119.66</v>
      </c>
    </row>
    <row r="67" spans="1:10" ht="33.75">
      <c r="A67" s="201" t="s">
        <v>1211</v>
      </c>
      <c r="B67" s="200" t="s">
        <v>89</v>
      </c>
      <c r="C67" s="200" t="s">
        <v>47</v>
      </c>
      <c r="D67" s="201" t="s">
        <v>90</v>
      </c>
      <c r="E67" s="200" t="s">
        <v>15</v>
      </c>
      <c r="F67" s="202" t="s">
        <v>845</v>
      </c>
      <c r="G67" s="202">
        <v>4.2299999999999995</v>
      </c>
      <c r="H67" s="202">
        <v>5.54</v>
      </c>
      <c r="I67" s="202">
        <f t="shared" si="14"/>
        <v>9.77</v>
      </c>
      <c r="J67" s="203">
        <f t="shared" si="15"/>
        <v>400.57</v>
      </c>
    </row>
    <row r="68" spans="1:10" ht="33.75">
      <c r="A68" s="201" t="s">
        <v>1212</v>
      </c>
      <c r="B68" s="200" t="s">
        <v>846</v>
      </c>
      <c r="C68" s="200" t="s">
        <v>47</v>
      </c>
      <c r="D68" s="201" t="s">
        <v>263</v>
      </c>
      <c r="E68" s="200" t="s">
        <v>15</v>
      </c>
      <c r="F68" s="202" t="s">
        <v>847</v>
      </c>
      <c r="G68" s="202">
        <v>4.4200000000000008</v>
      </c>
      <c r="H68" s="202">
        <v>4.6399999999999997</v>
      </c>
      <c r="I68" s="202">
        <f t="shared" ref="I68:I70" si="16">G68+H68</f>
        <v>9.06</v>
      </c>
      <c r="J68" s="203">
        <f t="shared" ref="J68:J70" si="17">ROUND(F68*I68,2)</f>
        <v>4285.38</v>
      </c>
    </row>
    <row r="69" spans="1:10" ht="33.75">
      <c r="A69" s="201" t="s">
        <v>1213</v>
      </c>
      <c r="B69" s="206" t="s">
        <v>92</v>
      </c>
      <c r="C69" s="206" t="s">
        <v>47</v>
      </c>
      <c r="D69" s="201" t="s">
        <v>93</v>
      </c>
      <c r="E69" s="200" t="s">
        <v>15</v>
      </c>
      <c r="F69" s="207" t="s">
        <v>848</v>
      </c>
      <c r="G69" s="202">
        <v>5.08</v>
      </c>
      <c r="H69" s="202">
        <v>3.73</v>
      </c>
      <c r="I69" s="202">
        <f t="shared" si="16"/>
        <v>8.81</v>
      </c>
      <c r="J69" s="203">
        <f t="shared" si="17"/>
        <v>5418.15</v>
      </c>
    </row>
    <row r="70" spans="1:10" ht="33.75">
      <c r="A70" s="201" t="s">
        <v>1214</v>
      </c>
      <c r="B70" s="206" t="s">
        <v>92</v>
      </c>
      <c r="C70" s="206" t="s">
        <v>47</v>
      </c>
      <c r="D70" s="201" t="s">
        <v>93</v>
      </c>
      <c r="E70" s="200" t="s">
        <v>15</v>
      </c>
      <c r="F70" s="207" t="s">
        <v>849</v>
      </c>
      <c r="G70" s="202">
        <v>5.08</v>
      </c>
      <c r="H70" s="202">
        <v>3.73</v>
      </c>
      <c r="I70" s="202">
        <f t="shared" si="16"/>
        <v>8.81</v>
      </c>
      <c r="J70" s="203">
        <f t="shared" si="17"/>
        <v>2149.64</v>
      </c>
    </row>
    <row r="71" spans="1:10" ht="33.75">
      <c r="A71" s="201" t="s">
        <v>1215</v>
      </c>
      <c r="B71" s="206">
        <v>92722</v>
      </c>
      <c r="C71" s="206" t="s">
        <v>47</v>
      </c>
      <c r="D71" s="201" t="s">
        <v>2320</v>
      </c>
      <c r="E71" s="200" t="s">
        <v>1546</v>
      </c>
      <c r="F71" s="207" t="s">
        <v>850</v>
      </c>
      <c r="G71" s="202">
        <v>307.52</v>
      </c>
      <c r="H71" s="202">
        <f>2.77+2.77+11.98+0.13+0.17</f>
        <v>17.82</v>
      </c>
      <c r="I71" s="202">
        <f t="shared" si="14"/>
        <v>325.33999999999997</v>
      </c>
      <c r="J71" s="203">
        <f t="shared" si="15"/>
        <v>663.69</v>
      </c>
    </row>
    <row r="72" spans="1:10" ht="33.75">
      <c r="A72" s="201" t="s">
        <v>1216</v>
      </c>
      <c r="B72" s="206" t="s">
        <v>92</v>
      </c>
      <c r="C72" s="206" t="s">
        <v>47</v>
      </c>
      <c r="D72" s="201" t="s">
        <v>93</v>
      </c>
      <c r="E72" s="200" t="s">
        <v>15</v>
      </c>
      <c r="F72" s="207" t="s">
        <v>94</v>
      </c>
      <c r="G72" s="202">
        <v>5.08</v>
      </c>
      <c r="H72" s="202">
        <v>3.73</v>
      </c>
      <c r="I72" s="202">
        <f t="shared" si="14"/>
        <v>8.81</v>
      </c>
      <c r="J72" s="203">
        <f t="shared" si="15"/>
        <v>2035.11</v>
      </c>
    </row>
    <row r="73" spans="1:10">
      <c r="A73" s="215">
        <v>4</v>
      </c>
      <c r="B73" s="196"/>
      <c r="C73" s="196"/>
      <c r="D73" s="393" t="s">
        <v>17</v>
      </c>
      <c r="E73" s="393"/>
      <c r="F73" s="393"/>
      <c r="G73" s="216"/>
      <c r="H73" s="216"/>
      <c r="I73" s="217"/>
      <c r="J73" s="198">
        <f>J74+J79</f>
        <v>85985.91</v>
      </c>
    </row>
    <row r="74" spans="1:10">
      <c r="A74" s="220" t="s">
        <v>1217</v>
      </c>
      <c r="B74" s="219"/>
      <c r="C74" s="309"/>
      <c r="D74" s="223" t="s">
        <v>128</v>
      </c>
      <c r="E74" s="332"/>
      <c r="F74" s="218"/>
      <c r="G74" s="218"/>
      <c r="H74" s="218"/>
      <c r="I74" s="218"/>
      <c r="J74" s="218">
        <f>SUM(J75:J78)</f>
        <v>34323.74</v>
      </c>
    </row>
    <row r="75" spans="1:10" ht="22.5">
      <c r="A75" s="199" t="s">
        <v>1218</v>
      </c>
      <c r="B75" s="200" t="s">
        <v>218</v>
      </c>
      <c r="C75" s="206" t="s">
        <v>736</v>
      </c>
      <c r="D75" s="201" t="s">
        <v>183</v>
      </c>
      <c r="E75" s="200" t="s">
        <v>11</v>
      </c>
      <c r="F75" s="202" t="s">
        <v>216</v>
      </c>
      <c r="G75" s="202">
        <v>12.970000000000002</v>
      </c>
      <c r="H75" s="202">
        <v>16.79</v>
      </c>
      <c r="I75" s="202">
        <f t="shared" ref="I75:I78" si="18">G75+H75</f>
        <v>29.76</v>
      </c>
      <c r="J75" s="203">
        <f>ROUND(F75*I75,2)</f>
        <v>8666.11</v>
      </c>
    </row>
    <row r="76" spans="1:10" ht="22.5">
      <c r="A76" s="199" t="s">
        <v>1219</v>
      </c>
      <c r="B76" s="200" t="s">
        <v>219</v>
      </c>
      <c r="C76" s="310" t="s">
        <v>47</v>
      </c>
      <c r="D76" s="208" t="s">
        <v>129</v>
      </c>
      <c r="E76" s="200" t="s">
        <v>11</v>
      </c>
      <c r="F76" s="202" t="s">
        <v>216</v>
      </c>
      <c r="G76" s="202">
        <v>41.52</v>
      </c>
      <c r="H76" s="202">
        <v>16.329999999999998</v>
      </c>
      <c r="I76" s="202">
        <f t="shared" si="18"/>
        <v>57.85</v>
      </c>
      <c r="J76" s="203">
        <f>ROUND(F76*I76,2)</f>
        <v>16845.919999999998</v>
      </c>
    </row>
    <row r="77" spans="1:10">
      <c r="A77" s="199" t="s">
        <v>1220</v>
      </c>
      <c r="B77" s="200" t="s">
        <v>220</v>
      </c>
      <c r="C77" s="310" t="s">
        <v>47</v>
      </c>
      <c r="D77" s="208" t="s">
        <v>130</v>
      </c>
      <c r="E77" s="200" t="s">
        <v>11</v>
      </c>
      <c r="F77" s="202" t="s">
        <v>216</v>
      </c>
      <c r="G77" s="202">
        <v>2.75</v>
      </c>
      <c r="H77" s="202">
        <v>0</v>
      </c>
      <c r="I77" s="202">
        <f t="shared" si="18"/>
        <v>2.75</v>
      </c>
      <c r="J77" s="203">
        <f>ROUND(F77*I77,2)</f>
        <v>800.8</v>
      </c>
    </row>
    <row r="78" spans="1:10" ht="22.5">
      <c r="A78" s="199" t="s">
        <v>1221</v>
      </c>
      <c r="B78" s="200" t="s">
        <v>221</v>
      </c>
      <c r="C78" s="310" t="s">
        <v>47</v>
      </c>
      <c r="D78" s="208" t="s">
        <v>131</v>
      </c>
      <c r="E78" s="200" t="s">
        <v>11</v>
      </c>
      <c r="F78" s="202" t="s">
        <v>216</v>
      </c>
      <c r="G78" s="202">
        <v>9.9300000000000033</v>
      </c>
      <c r="H78" s="202">
        <v>17.579999999999998</v>
      </c>
      <c r="I78" s="202">
        <f t="shared" si="18"/>
        <v>27.51</v>
      </c>
      <c r="J78" s="203">
        <f>ROUND(F78*I78,2)</f>
        <v>8010.91</v>
      </c>
    </row>
    <row r="79" spans="1:10" ht="22.5">
      <c r="A79" s="220" t="s">
        <v>1222</v>
      </c>
      <c r="B79" s="219"/>
      <c r="C79" s="309"/>
      <c r="D79" s="223" t="s">
        <v>18</v>
      </c>
      <c r="E79" s="332"/>
      <c r="F79" s="218"/>
      <c r="G79" s="218"/>
      <c r="H79" s="218"/>
      <c r="I79" s="218"/>
      <c r="J79" s="218">
        <f>SUM(J80:J81)</f>
        <v>51662.17</v>
      </c>
    </row>
    <row r="80" spans="1:10" ht="22.5">
      <c r="A80" s="224" t="s">
        <v>1223</v>
      </c>
      <c r="B80" s="200" t="s">
        <v>222</v>
      </c>
      <c r="C80" s="206" t="s">
        <v>736</v>
      </c>
      <c r="D80" s="201" t="s">
        <v>132</v>
      </c>
      <c r="E80" s="200" t="s">
        <v>11</v>
      </c>
      <c r="F80" s="202" t="s">
        <v>217</v>
      </c>
      <c r="G80" s="202">
        <v>1.67</v>
      </c>
      <c r="H80" s="202">
        <v>9.93</v>
      </c>
      <c r="I80" s="202">
        <f t="shared" ref="I80:I81" si="19">G80+H80</f>
        <v>11.6</v>
      </c>
      <c r="J80" s="203">
        <f>ROUND(F80*I80,2)</f>
        <v>10157.31</v>
      </c>
    </row>
    <row r="81" spans="1:10" ht="22.5">
      <c r="A81" s="224" t="s">
        <v>1224</v>
      </c>
      <c r="B81" s="206" t="s">
        <v>223</v>
      </c>
      <c r="C81" s="206" t="s">
        <v>47</v>
      </c>
      <c r="D81" s="201" t="s">
        <v>2311</v>
      </c>
      <c r="E81" s="200" t="s">
        <v>11</v>
      </c>
      <c r="F81" s="202" t="s">
        <v>217</v>
      </c>
      <c r="G81" s="202">
        <v>16.16</v>
      </c>
      <c r="H81" s="202">
        <v>31.24</v>
      </c>
      <c r="I81" s="202">
        <f t="shared" si="19"/>
        <v>47.4</v>
      </c>
      <c r="J81" s="203">
        <f>ROUND(F81*I81,2)</f>
        <v>41504.86</v>
      </c>
    </row>
    <row r="82" spans="1:10">
      <c r="A82" s="215">
        <v>5</v>
      </c>
      <c r="B82" s="196"/>
      <c r="C82" s="308"/>
      <c r="D82" s="197" t="s">
        <v>19</v>
      </c>
      <c r="E82" s="331"/>
      <c r="F82" s="198"/>
      <c r="G82" s="198"/>
      <c r="H82" s="198"/>
      <c r="I82" s="198"/>
      <c r="J82" s="198">
        <f>J83+J87</f>
        <v>104733.44</v>
      </c>
    </row>
    <row r="83" spans="1:10">
      <c r="A83" s="220" t="s">
        <v>1225</v>
      </c>
      <c r="B83" s="219"/>
      <c r="C83" s="309"/>
      <c r="D83" s="223" t="s">
        <v>20</v>
      </c>
      <c r="E83" s="332"/>
      <c r="F83" s="218"/>
      <c r="G83" s="218"/>
      <c r="H83" s="218"/>
      <c r="I83" s="218"/>
      <c r="J83" s="218">
        <f>SUM(J84:J86)</f>
        <v>91716.59</v>
      </c>
    </row>
    <row r="84" spans="1:10" ht="45">
      <c r="A84" s="225" t="s">
        <v>1226</v>
      </c>
      <c r="B84" s="206" t="s">
        <v>224</v>
      </c>
      <c r="C84" s="206" t="s">
        <v>47</v>
      </c>
      <c r="D84" s="201" t="s">
        <v>227</v>
      </c>
      <c r="E84" s="200" t="s">
        <v>1545</v>
      </c>
      <c r="F84" s="262">
        <v>1677.17</v>
      </c>
      <c r="G84" s="202">
        <v>15.979999999999997</v>
      </c>
      <c r="H84" s="202">
        <v>30.82</v>
      </c>
      <c r="I84" s="202">
        <f t="shared" ref="I84:I86" si="20">G84+H84</f>
        <v>46.8</v>
      </c>
      <c r="J84" s="203">
        <f>ROUND(F84*I84,2)</f>
        <v>78491.56</v>
      </c>
    </row>
    <row r="85" spans="1:10" ht="22.5">
      <c r="A85" s="225" t="s">
        <v>1227</v>
      </c>
      <c r="B85" s="206" t="s">
        <v>225</v>
      </c>
      <c r="C85" s="206" t="s">
        <v>47</v>
      </c>
      <c r="D85" s="201" t="s">
        <v>228</v>
      </c>
      <c r="E85" s="200" t="s">
        <v>21</v>
      </c>
      <c r="F85" s="207" t="s">
        <v>230</v>
      </c>
      <c r="G85" s="202">
        <v>4.5399999999999991</v>
      </c>
      <c r="H85" s="202">
        <v>9.8800000000000008</v>
      </c>
      <c r="I85" s="202">
        <f t="shared" si="20"/>
        <v>14.42</v>
      </c>
      <c r="J85" s="203">
        <f>ROUND(F85*I85,2)</f>
        <v>7086.28</v>
      </c>
    </row>
    <row r="86" spans="1:10" ht="22.5">
      <c r="A86" s="225" t="s">
        <v>1228</v>
      </c>
      <c r="B86" s="206" t="s">
        <v>226</v>
      </c>
      <c r="C86" s="206" t="s">
        <v>47</v>
      </c>
      <c r="D86" s="201" t="s">
        <v>229</v>
      </c>
      <c r="E86" s="200" t="s">
        <v>21</v>
      </c>
      <c r="F86" s="207" t="s">
        <v>851</v>
      </c>
      <c r="G86" s="202">
        <v>28.520000000000003</v>
      </c>
      <c r="H86" s="202">
        <v>12.93</v>
      </c>
      <c r="I86" s="202">
        <f t="shared" si="20"/>
        <v>41.45</v>
      </c>
      <c r="J86" s="203">
        <f>ROUND(F86*I86,2)</f>
        <v>6138.75</v>
      </c>
    </row>
    <row r="87" spans="1:10">
      <c r="A87" s="220" t="s">
        <v>1229</v>
      </c>
      <c r="B87" s="219"/>
      <c r="C87" s="309"/>
      <c r="D87" s="223" t="s">
        <v>22</v>
      </c>
      <c r="E87" s="332"/>
      <c r="F87" s="218"/>
      <c r="G87" s="218"/>
      <c r="H87" s="218"/>
      <c r="I87" s="218"/>
      <c r="J87" s="218">
        <f>SUM(J88)</f>
        <v>13016.85</v>
      </c>
    </row>
    <row r="88" spans="1:10" ht="33.75">
      <c r="A88" s="201" t="s">
        <v>1230</v>
      </c>
      <c r="B88" s="206" t="s">
        <v>2321</v>
      </c>
      <c r="C88" s="206" t="s">
        <v>2322</v>
      </c>
      <c r="D88" s="201" t="s">
        <v>2323</v>
      </c>
      <c r="E88" s="200" t="s">
        <v>21</v>
      </c>
      <c r="F88" s="207">
        <v>56.35</v>
      </c>
      <c r="G88" s="202">
        <v>231</v>
      </c>
      <c r="H88" s="202"/>
      <c r="I88" s="202">
        <f t="shared" ref="I88" si="21">G88+H88</f>
        <v>231</v>
      </c>
      <c r="J88" s="226">
        <f t="shared" ref="J88" si="22">ROUND(F88*I88,2)</f>
        <v>13016.85</v>
      </c>
    </row>
    <row r="89" spans="1:10">
      <c r="A89" s="215">
        <v>6</v>
      </c>
      <c r="B89" s="196"/>
      <c r="C89" s="308"/>
      <c r="D89" s="197" t="s">
        <v>23</v>
      </c>
      <c r="E89" s="331"/>
      <c r="F89" s="198"/>
      <c r="G89" s="198"/>
      <c r="H89" s="198"/>
      <c r="I89" s="198"/>
      <c r="J89" s="198">
        <f>SUM(J90:J93)</f>
        <v>149579.87</v>
      </c>
    </row>
    <row r="90" spans="1:10" ht="22.5">
      <c r="A90" s="201" t="s">
        <v>1231</v>
      </c>
      <c r="B90" s="206" t="s">
        <v>2330</v>
      </c>
      <c r="C90" s="206" t="s">
        <v>736</v>
      </c>
      <c r="D90" s="201" t="s">
        <v>142</v>
      </c>
      <c r="E90" s="200" t="s">
        <v>11</v>
      </c>
      <c r="F90" s="207">
        <v>120.88</v>
      </c>
      <c r="G90" s="202">
        <f>65.24+11.61</f>
        <v>76.849999999999994</v>
      </c>
      <c r="H90" s="202">
        <f>24.97+9.7</f>
        <v>34.67</v>
      </c>
      <c r="I90" s="213">
        <f t="shared" ref="I90:I93" si="23">G90+H90</f>
        <v>111.52</v>
      </c>
      <c r="J90" s="228">
        <f t="shared" ref="J90:J93" si="24">ROUND(F90*I90,2)</f>
        <v>13480.54</v>
      </c>
    </row>
    <row r="91" spans="1:10" ht="33.75">
      <c r="A91" s="201" t="s">
        <v>1232</v>
      </c>
      <c r="B91" s="206" t="s">
        <v>408</v>
      </c>
      <c r="C91" s="206" t="s">
        <v>736</v>
      </c>
      <c r="D91" s="201" t="s">
        <v>143</v>
      </c>
      <c r="E91" s="200" t="s">
        <v>11</v>
      </c>
      <c r="F91" s="207">
        <v>14.4</v>
      </c>
      <c r="G91" s="202">
        <f>181.78+11.61</f>
        <v>193.39</v>
      </c>
      <c r="H91" s="202">
        <v>34.67</v>
      </c>
      <c r="I91" s="202">
        <f t="shared" si="23"/>
        <v>228.06</v>
      </c>
      <c r="J91" s="203">
        <f t="shared" si="24"/>
        <v>3284.06</v>
      </c>
    </row>
    <row r="92" spans="1:10" ht="33.75">
      <c r="A92" s="201" t="s">
        <v>1233</v>
      </c>
      <c r="B92" s="206" t="s">
        <v>406</v>
      </c>
      <c r="C92" s="206" t="s">
        <v>47</v>
      </c>
      <c r="D92" s="201" t="s">
        <v>407</v>
      </c>
      <c r="E92" s="200" t="s">
        <v>11</v>
      </c>
      <c r="F92" s="227">
        <v>5390.23</v>
      </c>
      <c r="G92" s="207">
        <v>1.1200000000000001</v>
      </c>
      <c r="H92" s="207">
        <v>1.4</v>
      </c>
      <c r="I92" s="202">
        <f t="shared" si="23"/>
        <v>2.52</v>
      </c>
      <c r="J92" s="203">
        <f t="shared" si="24"/>
        <v>13583.38</v>
      </c>
    </row>
    <row r="93" spans="1:10" ht="45">
      <c r="A93" s="201" t="s">
        <v>1234</v>
      </c>
      <c r="B93" s="206">
        <v>87559</v>
      </c>
      <c r="C93" s="206" t="s">
        <v>47</v>
      </c>
      <c r="D93" s="201" t="s">
        <v>2329</v>
      </c>
      <c r="E93" s="200" t="s">
        <v>11</v>
      </c>
      <c r="F93" s="227">
        <v>5390.23</v>
      </c>
      <c r="G93" s="207">
        <v>19.350000000000001</v>
      </c>
      <c r="H93" s="207">
        <f>2.54+0.23</f>
        <v>2.77</v>
      </c>
      <c r="I93" s="202">
        <f t="shared" si="23"/>
        <v>22.12</v>
      </c>
      <c r="J93" s="203">
        <f t="shared" si="24"/>
        <v>119231.89</v>
      </c>
    </row>
    <row r="94" spans="1:10" ht="22.5">
      <c r="A94" s="201" t="s">
        <v>2332</v>
      </c>
      <c r="B94" s="206" t="s">
        <v>2333</v>
      </c>
      <c r="C94" s="206" t="s">
        <v>736</v>
      </c>
      <c r="D94" s="208" t="s">
        <v>2331</v>
      </c>
      <c r="E94" s="200" t="s">
        <v>11</v>
      </c>
      <c r="F94" s="227">
        <v>135.28</v>
      </c>
      <c r="G94" s="207">
        <v>0.54</v>
      </c>
      <c r="H94" s="207">
        <f>5.76-G94</f>
        <v>5.22</v>
      </c>
      <c r="I94" s="202">
        <f t="shared" ref="I94" si="25">G94+H94</f>
        <v>5.76</v>
      </c>
      <c r="J94" s="203">
        <f t="shared" ref="J94" si="26">ROUND(F94*I94,2)</f>
        <v>779.21</v>
      </c>
    </row>
    <row r="95" spans="1:10">
      <c r="A95" s="215">
        <v>7</v>
      </c>
      <c r="B95" s="196"/>
      <c r="C95" s="308"/>
      <c r="D95" s="197" t="s">
        <v>24</v>
      </c>
      <c r="E95" s="331"/>
      <c r="F95" s="198"/>
      <c r="G95" s="198"/>
      <c r="H95" s="198"/>
      <c r="I95" s="198"/>
      <c r="J95" s="198">
        <f>SUM(J96:J103)</f>
        <v>505743.87000000005</v>
      </c>
    </row>
    <row r="96" spans="1:10" ht="33.75">
      <c r="A96" s="201" t="s">
        <v>1235</v>
      </c>
      <c r="B96" s="206" t="s">
        <v>737</v>
      </c>
      <c r="C96" s="206" t="s">
        <v>736</v>
      </c>
      <c r="D96" s="201" t="s">
        <v>42</v>
      </c>
      <c r="E96" s="200" t="s">
        <v>11</v>
      </c>
      <c r="F96" s="207">
        <v>119.06</v>
      </c>
      <c r="G96" s="207">
        <v>142.41</v>
      </c>
      <c r="H96" s="207">
        <v>26.73</v>
      </c>
      <c r="I96" s="202">
        <f t="shared" ref="I96:I101" si="27">G96+H96</f>
        <v>169.14</v>
      </c>
      <c r="J96" s="203">
        <f t="shared" ref="J96:J101" si="28">ROUND(F96*I96,2)</f>
        <v>20137.810000000001</v>
      </c>
    </row>
    <row r="97" spans="1:10" ht="33.75">
      <c r="A97" s="201" t="s">
        <v>1236</v>
      </c>
      <c r="B97" s="206" t="s">
        <v>738</v>
      </c>
      <c r="C97" s="206" t="s">
        <v>736</v>
      </c>
      <c r="D97" s="201" t="s">
        <v>145</v>
      </c>
      <c r="E97" s="200" t="s">
        <v>11</v>
      </c>
      <c r="F97" s="207">
        <v>1671.1</v>
      </c>
      <c r="G97" s="207">
        <v>182.61</v>
      </c>
      <c r="H97" s="207">
        <v>26.73</v>
      </c>
      <c r="I97" s="202">
        <f t="shared" si="27"/>
        <v>209.34</v>
      </c>
      <c r="J97" s="203">
        <f t="shared" si="28"/>
        <v>349828.07</v>
      </c>
    </row>
    <row r="98" spans="1:10" ht="22.5">
      <c r="A98" s="201" t="s">
        <v>1237</v>
      </c>
      <c r="B98" s="206"/>
      <c r="C98" s="206" t="s">
        <v>304</v>
      </c>
      <c r="D98" s="201" t="s">
        <v>2338</v>
      </c>
      <c r="E98" s="200" t="s">
        <v>11</v>
      </c>
      <c r="F98" s="207">
        <v>153.28</v>
      </c>
      <c r="G98" s="207">
        <v>179</v>
      </c>
      <c r="H98" s="207">
        <v>0</v>
      </c>
      <c r="I98" s="202">
        <f t="shared" si="27"/>
        <v>179</v>
      </c>
      <c r="J98" s="203">
        <f t="shared" si="28"/>
        <v>27437.119999999999</v>
      </c>
    </row>
    <row r="99" spans="1:10" ht="22.5">
      <c r="A99" s="201" t="s">
        <v>1238</v>
      </c>
      <c r="B99" s="206"/>
      <c r="C99" s="206" t="s">
        <v>304</v>
      </c>
      <c r="D99" s="201" t="s">
        <v>2339</v>
      </c>
      <c r="E99" s="200" t="s">
        <v>21</v>
      </c>
      <c r="F99" s="207">
        <v>123.08</v>
      </c>
      <c r="G99" s="207">
        <v>31</v>
      </c>
      <c r="H99" s="207">
        <v>0</v>
      </c>
      <c r="I99" s="202">
        <f t="shared" si="27"/>
        <v>31</v>
      </c>
      <c r="J99" s="203">
        <f t="shared" si="28"/>
        <v>3815.48</v>
      </c>
    </row>
    <row r="100" spans="1:10" ht="22.5">
      <c r="A100" s="201" t="s">
        <v>1239</v>
      </c>
      <c r="B100" s="206" t="s">
        <v>739</v>
      </c>
      <c r="C100" s="206" t="s">
        <v>736</v>
      </c>
      <c r="D100" s="201" t="s">
        <v>2337</v>
      </c>
      <c r="E100" s="200" t="s">
        <v>21</v>
      </c>
      <c r="F100" s="207">
        <v>1333.07</v>
      </c>
      <c r="G100" s="207">
        <v>16</v>
      </c>
      <c r="H100" s="207">
        <v>1.6</v>
      </c>
      <c r="I100" s="202">
        <f t="shared" si="27"/>
        <v>17.600000000000001</v>
      </c>
      <c r="J100" s="203">
        <f t="shared" si="28"/>
        <v>23462.03</v>
      </c>
    </row>
    <row r="101" spans="1:10" ht="22.5">
      <c r="A101" s="201" t="s">
        <v>1240</v>
      </c>
      <c r="B101" s="206" t="s">
        <v>409</v>
      </c>
      <c r="C101" s="206" t="s">
        <v>47</v>
      </c>
      <c r="D101" s="201" t="s">
        <v>144</v>
      </c>
      <c r="E101" s="200" t="s">
        <v>11</v>
      </c>
      <c r="F101" s="207">
        <f>(F96+F97+F98)</f>
        <v>1943.4399999999998</v>
      </c>
      <c r="G101" s="207">
        <v>18.399999999999999</v>
      </c>
      <c r="H101" s="207">
        <v>11.98</v>
      </c>
      <c r="I101" s="202">
        <f t="shared" si="27"/>
        <v>30.38</v>
      </c>
      <c r="J101" s="203">
        <f t="shared" si="28"/>
        <v>59041.71</v>
      </c>
    </row>
    <row r="102" spans="1:10" ht="22.5">
      <c r="A102" s="201" t="s">
        <v>1407</v>
      </c>
      <c r="B102" s="206" t="s">
        <v>1455</v>
      </c>
      <c r="C102" s="206" t="s">
        <v>1151</v>
      </c>
      <c r="D102" s="201" t="s">
        <v>1456</v>
      </c>
      <c r="E102" s="200" t="s">
        <v>11</v>
      </c>
      <c r="F102" s="301">
        <v>42</v>
      </c>
      <c r="G102" s="301">
        <v>303.61500000000001</v>
      </c>
      <c r="H102" s="301">
        <v>163.48499999999999</v>
      </c>
      <c r="I102" s="302">
        <f t="shared" ref="I102" si="29">G102+H102</f>
        <v>467.1</v>
      </c>
      <c r="J102" s="303">
        <f t="shared" ref="J102" si="30">ROUND(F102*I102,2)</f>
        <v>19618.2</v>
      </c>
    </row>
    <row r="103" spans="1:10">
      <c r="A103" s="201" t="s">
        <v>1409</v>
      </c>
      <c r="B103" s="206" t="s">
        <v>1470</v>
      </c>
      <c r="C103" s="306" t="s">
        <v>254</v>
      </c>
      <c r="D103" s="208" t="s">
        <v>1471</v>
      </c>
      <c r="E103" s="200" t="s">
        <v>11</v>
      </c>
      <c r="F103" s="305">
        <v>45</v>
      </c>
      <c r="G103" s="305">
        <v>42.73</v>
      </c>
      <c r="H103" s="301">
        <v>10.68</v>
      </c>
      <c r="I103" s="302">
        <v>53.41</v>
      </c>
      <c r="J103" s="303">
        <f t="shared" ref="J103" si="31">ROUND(F103*I103,2)</f>
        <v>2403.4499999999998</v>
      </c>
    </row>
    <row r="104" spans="1:10">
      <c r="A104" s="215">
        <v>8</v>
      </c>
      <c r="B104" s="196"/>
      <c r="C104" s="308"/>
      <c r="D104" s="197" t="s">
        <v>25</v>
      </c>
      <c r="E104" s="333"/>
      <c r="F104" s="304"/>
      <c r="G104" s="304"/>
      <c r="H104" s="304"/>
      <c r="I104" s="304"/>
      <c r="J104" s="304">
        <f>SUM(J105:J106)</f>
        <v>202693.61</v>
      </c>
    </row>
    <row r="105" spans="1:10" ht="33.75">
      <c r="A105" s="201" t="s">
        <v>1241</v>
      </c>
      <c r="B105" s="206" t="s">
        <v>2324</v>
      </c>
      <c r="C105" s="206" t="s">
        <v>736</v>
      </c>
      <c r="D105" s="201" t="s">
        <v>2318</v>
      </c>
      <c r="E105" s="200" t="s">
        <v>1545</v>
      </c>
      <c r="F105" s="207" t="s">
        <v>852</v>
      </c>
      <c r="G105" s="207">
        <v>92.45</v>
      </c>
      <c r="H105" s="207">
        <f>11.41+7.53</f>
        <v>18.940000000000001</v>
      </c>
      <c r="I105" s="202">
        <f t="shared" ref="I105:I106" si="32">G105+H105</f>
        <v>111.39</v>
      </c>
      <c r="J105" s="203">
        <f t="shared" ref="J105:J116" si="33">ROUND(F105*I105,2)</f>
        <v>192878.47</v>
      </c>
    </row>
    <row r="106" spans="1:10">
      <c r="A106" s="201" t="s">
        <v>1242</v>
      </c>
      <c r="B106" s="206" t="s">
        <v>2312</v>
      </c>
      <c r="C106" s="206" t="s">
        <v>1151</v>
      </c>
      <c r="D106" s="201" t="s">
        <v>2313</v>
      </c>
      <c r="E106" s="200" t="s">
        <v>1545</v>
      </c>
      <c r="F106" s="207" t="s">
        <v>853</v>
      </c>
      <c r="G106" s="207">
        <v>46.3</v>
      </c>
      <c r="H106" s="207"/>
      <c r="I106" s="202">
        <f t="shared" si="32"/>
        <v>46.3</v>
      </c>
      <c r="J106" s="203">
        <f t="shared" si="33"/>
        <v>9815.14</v>
      </c>
    </row>
    <row r="107" spans="1:10">
      <c r="A107" s="215">
        <v>9</v>
      </c>
      <c r="B107" s="196"/>
      <c r="C107" s="308"/>
      <c r="D107" s="197" t="s">
        <v>2315</v>
      </c>
      <c r="E107" s="331"/>
      <c r="F107" s="198"/>
      <c r="G107" s="198"/>
      <c r="H107" s="198"/>
      <c r="I107" s="198"/>
      <c r="J107" s="198">
        <f>SUM(J108:J116)</f>
        <v>158717.23000000001</v>
      </c>
    </row>
    <row r="108" spans="1:10" ht="22.5">
      <c r="A108" s="201" t="s">
        <v>1243</v>
      </c>
      <c r="B108" s="206" t="s">
        <v>854</v>
      </c>
      <c r="C108" s="206" t="s">
        <v>736</v>
      </c>
      <c r="D108" s="201" t="s">
        <v>855</v>
      </c>
      <c r="E108" s="200" t="s">
        <v>1545</v>
      </c>
      <c r="F108" s="207" t="s">
        <v>856</v>
      </c>
      <c r="G108" s="207">
        <v>64.48</v>
      </c>
      <c r="H108" s="207">
        <v>15.16</v>
      </c>
      <c r="I108" s="202">
        <f t="shared" ref="I108:I116" si="34">G108+H108</f>
        <v>79.64</v>
      </c>
      <c r="J108" s="203">
        <f t="shared" si="33"/>
        <v>28845.61</v>
      </c>
    </row>
    <row r="109" spans="1:10">
      <c r="A109" s="201" t="s">
        <v>1244</v>
      </c>
      <c r="B109" s="206" t="s">
        <v>857</v>
      </c>
      <c r="C109" s="206" t="s">
        <v>47</v>
      </c>
      <c r="D109" s="201" t="s">
        <v>858</v>
      </c>
      <c r="E109" s="200" t="s">
        <v>21</v>
      </c>
      <c r="F109" s="207" t="s">
        <v>859</v>
      </c>
      <c r="G109" s="207">
        <v>12.08</v>
      </c>
      <c r="H109" s="207">
        <v>11.4</v>
      </c>
      <c r="I109" s="202">
        <f t="shared" si="34"/>
        <v>23.48</v>
      </c>
      <c r="J109" s="203">
        <f t="shared" si="33"/>
        <v>3921.63</v>
      </c>
    </row>
    <row r="110" spans="1:10" ht="33.75">
      <c r="A110" s="201" t="s">
        <v>1245</v>
      </c>
      <c r="B110" s="206" t="s">
        <v>860</v>
      </c>
      <c r="C110" s="206" t="s">
        <v>736</v>
      </c>
      <c r="D110" s="201" t="s">
        <v>265</v>
      </c>
      <c r="E110" s="200" t="s">
        <v>21</v>
      </c>
      <c r="F110" s="207" t="s">
        <v>861</v>
      </c>
      <c r="G110" s="207">
        <v>149.44</v>
      </c>
      <c r="H110" s="207">
        <v>0</v>
      </c>
      <c r="I110" s="202">
        <f t="shared" si="34"/>
        <v>149.44</v>
      </c>
      <c r="J110" s="203">
        <f t="shared" si="33"/>
        <v>5742.98</v>
      </c>
    </row>
    <row r="111" spans="1:10">
      <c r="A111" s="201" t="s">
        <v>1246</v>
      </c>
      <c r="B111" s="206" t="s">
        <v>862</v>
      </c>
      <c r="C111" s="206" t="s">
        <v>736</v>
      </c>
      <c r="D111" s="201" t="s">
        <v>863</v>
      </c>
      <c r="E111" s="200" t="s">
        <v>21</v>
      </c>
      <c r="F111" s="207" t="s">
        <v>864</v>
      </c>
      <c r="G111" s="207">
        <v>25.37</v>
      </c>
      <c r="H111" s="207">
        <v>4.25</v>
      </c>
      <c r="I111" s="202">
        <f t="shared" si="34"/>
        <v>29.62</v>
      </c>
      <c r="J111" s="203">
        <f t="shared" si="33"/>
        <v>1441.31</v>
      </c>
    </row>
    <row r="112" spans="1:10">
      <c r="A112" s="201" t="s">
        <v>1247</v>
      </c>
      <c r="B112" s="206" t="s">
        <v>865</v>
      </c>
      <c r="C112" s="206" t="s">
        <v>736</v>
      </c>
      <c r="D112" s="201" t="s">
        <v>866</v>
      </c>
      <c r="E112" s="200" t="s">
        <v>21</v>
      </c>
      <c r="F112" s="207" t="s">
        <v>867</v>
      </c>
      <c r="G112" s="207">
        <v>58.03</v>
      </c>
      <c r="H112" s="207">
        <v>15.14</v>
      </c>
      <c r="I112" s="202">
        <f t="shared" si="34"/>
        <v>73.17</v>
      </c>
      <c r="J112" s="203">
        <f t="shared" si="33"/>
        <v>4194.84</v>
      </c>
    </row>
    <row r="113" spans="1:10" ht="22.5">
      <c r="A113" s="201" t="s">
        <v>1248</v>
      </c>
      <c r="B113" s="206" t="s">
        <v>868</v>
      </c>
      <c r="C113" s="206" t="s">
        <v>47</v>
      </c>
      <c r="D113" s="201" t="s">
        <v>869</v>
      </c>
      <c r="E113" s="200" t="s">
        <v>1545</v>
      </c>
      <c r="F113" s="207" t="s">
        <v>870</v>
      </c>
      <c r="G113" s="207">
        <v>6.120000000000001</v>
      </c>
      <c r="H113" s="207">
        <v>21.82</v>
      </c>
      <c r="I113" s="202">
        <f t="shared" si="34"/>
        <v>27.94</v>
      </c>
      <c r="J113" s="203">
        <f t="shared" si="33"/>
        <v>32250.58</v>
      </c>
    </row>
    <row r="114" spans="1:10" ht="22.5">
      <c r="A114" s="201" t="s">
        <v>1249</v>
      </c>
      <c r="B114" s="206" t="s">
        <v>126</v>
      </c>
      <c r="C114" s="206" t="s">
        <v>736</v>
      </c>
      <c r="D114" s="201" t="s">
        <v>2314</v>
      </c>
      <c r="E114" s="200" t="s">
        <v>15</v>
      </c>
      <c r="F114" s="207" t="s">
        <v>127</v>
      </c>
      <c r="G114" s="207">
        <v>9.5</v>
      </c>
      <c r="H114" s="207">
        <v>0</v>
      </c>
      <c r="I114" s="202">
        <f t="shared" si="34"/>
        <v>9.5</v>
      </c>
      <c r="J114" s="203">
        <f t="shared" si="33"/>
        <v>55005</v>
      </c>
    </row>
    <row r="115" spans="1:10">
      <c r="A115" s="201" t="s">
        <v>1250</v>
      </c>
      <c r="B115" s="206" t="s">
        <v>2317</v>
      </c>
      <c r="C115" s="206" t="s">
        <v>736</v>
      </c>
      <c r="D115" s="201" t="s">
        <v>2316</v>
      </c>
      <c r="E115" s="200" t="s">
        <v>15</v>
      </c>
      <c r="F115" s="207">
        <v>1908.21</v>
      </c>
      <c r="G115" s="207">
        <f>9.89-H115</f>
        <v>4.580000000000001</v>
      </c>
      <c r="H115" s="207">
        <f>3.03+2.28</f>
        <v>5.31</v>
      </c>
      <c r="I115" s="202">
        <f t="shared" ref="I115" si="35">G115+H115</f>
        <v>9.89</v>
      </c>
      <c r="J115" s="203">
        <f t="shared" ref="J115" si="36">ROUND(F115*I115,2)</f>
        <v>18872.2</v>
      </c>
    </row>
    <row r="116" spans="1:10" ht="22.5">
      <c r="A116" s="201" t="s">
        <v>2325</v>
      </c>
      <c r="B116" s="206" t="s">
        <v>871</v>
      </c>
      <c r="C116" s="206" t="s">
        <v>736</v>
      </c>
      <c r="D116" s="201" t="s">
        <v>266</v>
      </c>
      <c r="E116" s="200" t="s">
        <v>15</v>
      </c>
      <c r="F116" s="207" t="s">
        <v>872</v>
      </c>
      <c r="G116" s="207">
        <v>9.98</v>
      </c>
      <c r="H116" s="207">
        <v>0</v>
      </c>
      <c r="I116" s="202">
        <f t="shared" si="34"/>
        <v>9.98</v>
      </c>
      <c r="J116" s="203">
        <f t="shared" si="33"/>
        <v>8443.08</v>
      </c>
    </row>
    <row r="117" spans="1:10">
      <c r="A117" s="215">
        <v>10</v>
      </c>
      <c r="B117" s="196"/>
      <c r="C117" s="308"/>
      <c r="D117" s="197" t="s">
        <v>133</v>
      </c>
      <c r="E117" s="331"/>
      <c r="F117" s="198"/>
      <c r="G117" s="198"/>
      <c r="H117" s="198"/>
      <c r="I117" s="198"/>
      <c r="J117" s="198">
        <f>J118+J121+J126+J133+J136</f>
        <v>424388.15</v>
      </c>
    </row>
    <row r="118" spans="1:10">
      <c r="A118" s="220" t="s">
        <v>1251</v>
      </c>
      <c r="B118" s="219"/>
      <c r="C118" s="309"/>
      <c r="D118" s="223" t="s">
        <v>26</v>
      </c>
      <c r="E118" s="332"/>
      <c r="F118" s="218"/>
      <c r="G118" s="218"/>
      <c r="H118" s="218"/>
      <c r="I118" s="218"/>
      <c r="J118" s="218">
        <f>SUM(J119)</f>
        <v>571.52</v>
      </c>
    </row>
    <row r="119" spans="1:10">
      <c r="A119" s="201" t="s">
        <v>1253</v>
      </c>
      <c r="B119" s="206" t="s">
        <v>232</v>
      </c>
      <c r="C119" s="206" t="s">
        <v>736</v>
      </c>
      <c r="D119" s="201" t="s">
        <v>233</v>
      </c>
      <c r="E119" s="200" t="s">
        <v>13</v>
      </c>
      <c r="F119" s="207">
        <v>2</v>
      </c>
      <c r="G119" s="207">
        <v>257.34999999999997</v>
      </c>
      <c r="H119" s="207">
        <v>28.41</v>
      </c>
      <c r="I119" s="202">
        <f>G119+H119</f>
        <v>285.76</v>
      </c>
      <c r="J119" s="203">
        <f>ROUND(F119*I119,2)</f>
        <v>571.52</v>
      </c>
    </row>
    <row r="120" spans="1:10">
      <c r="A120" s="220" t="s">
        <v>1252</v>
      </c>
      <c r="B120" s="219"/>
      <c r="C120" s="309"/>
      <c r="D120" s="223" t="s">
        <v>27</v>
      </c>
      <c r="E120" s="332"/>
      <c r="F120" s="218"/>
      <c r="G120" s="218"/>
      <c r="H120" s="218"/>
      <c r="I120" s="218"/>
      <c r="J120" s="218"/>
    </row>
    <row r="121" spans="1:10">
      <c r="A121" s="229" t="s">
        <v>1254</v>
      </c>
      <c r="B121" s="230"/>
      <c r="C121" s="263"/>
      <c r="D121" s="232" t="s">
        <v>28</v>
      </c>
      <c r="E121" s="233"/>
      <c r="F121" s="234"/>
      <c r="G121" s="234"/>
      <c r="H121" s="234"/>
      <c r="I121" s="234"/>
      <c r="J121" s="234">
        <f>SUM(J122:J125)</f>
        <v>56421.8</v>
      </c>
    </row>
    <row r="122" spans="1:10" ht="22.5">
      <c r="A122" s="225" t="s">
        <v>1255</v>
      </c>
      <c r="B122" s="206" t="s">
        <v>234</v>
      </c>
      <c r="C122" s="206" t="s">
        <v>736</v>
      </c>
      <c r="D122" s="201" t="s">
        <v>242</v>
      </c>
      <c r="E122" s="200" t="s">
        <v>13</v>
      </c>
      <c r="F122" s="207" t="s">
        <v>235</v>
      </c>
      <c r="G122" s="207">
        <v>1115.3499999999999</v>
      </c>
      <c r="H122" s="207">
        <v>35.380000000000003</v>
      </c>
      <c r="I122" s="202">
        <f>G122+H122</f>
        <v>1150.73</v>
      </c>
      <c r="J122" s="203">
        <f>ROUND(F122*I122,2)</f>
        <v>20713.14</v>
      </c>
    </row>
    <row r="123" spans="1:10" ht="33.75">
      <c r="A123" s="225" t="s">
        <v>1256</v>
      </c>
      <c r="B123" s="206" t="s">
        <v>236</v>
      </c>
      <c r="C123" s="206" t="s">
        <v>736</v>
      </c>
      <c r="D123" s="201" t="s">
        <v>243</v>
      </c>
      <c r="E123" s="200" t="s">
        <v>13</v>
      </c>
      <c r="F123" s="207" t="s">
        <v>237</v>
      </c>
      <c r="G123" s="207">
        <v>659.33999999999992</v>
      </c>
      <c r="H123" s="207">
        <v>266.08</v>
      </c>
      <c r="I123" s="202">
        <f>G123+H123</f>
        <v>925.41999999999985</v>
      </c>
      <c r="J123" s="203">
        <f>ROUND(F123*I123,2)</f>
        <v>19433.82</v>
      </c>
    </row>
    <row r="124" spans="1:10">
      <c r="A124" s="225" t="s">
        <v>1257</v>
      </c>
      <c r="B124" s="206" t="s">
        <v>238</v>
      </c>
      <c r="C124" s="206" t="s">
        <v>736</v>
      </c>
      <c r="D124" s="201" t="s">
        <v>136</v>
      </c>
      <c r="E124" s="200" t="s">
        <v>1545</v>
      </c>
      <c r="F124" s="207" t="s">
        <v>239</v>
      </c>
      <c r="G124" s="207">
        <v>4174.24</v>
      </c>
      <c r="H124" s="207">
        <v>45.16</v>
      </c>
      <c r="I124" s="202">
        <f>G124+H124</f>
        <v>4219.3999999999996</v>
      </c>
      <c r="J124" s="203">
        <f>ROUND(F124*I124,2)</f>
        <v>12658.2</v>
      </c>
    </row>
    <row r="125" spans="1:10">
      <c r="A125" s="225" t="s">
        <v>1258</v>
      </c>
      <c r="B125" s="206" t="s">
        <v>240</v>
      </c>
      <c r="C125" s="206" t="s">
        <v>736</v>
      </c>
      <c r="D125" s="201" t="s">
        <v>137</v>
      </c>
      <c r="E125" s="200" t="s">
        <v>1545</v>
      </c>
      <c r="F125" s="207" t="s">
        <v>241</v>
      </c>
      <c r="G125" s="207">
        <v>1788.97</v>
      </c>
      <c r="H125" s="207">
        <v>19.350000000000001</v>
      </c>
      <c r="I125" s="202">
        <f>G125+H125</f>
        <v>1808.32</v>
      </c>
      <c r="J125" s="203">
        <f>ROUND(F125*I125,2)</f>
        <v>3616.64</v>
      </c>
    </row>
    <row r="126" spans="1:10">
      <c r="A126" s="229" t="s">
        <v>1259</v>
      </c>
      <c r="B126" s="230"/>
      <c r="C126" s="263"/>
      <c r="D126" s="232" t="s">
        <v>138</v>
      </c>
      <c r="E126" s="233"/>
      <c r="F126" s="234"/>
      <c r="G126" s="234"/>
      <c r="H126" s="234"/>
      <c r="I126" s="234"/>
      <c r="J126" s="234">
        <f>SUM(J127:J132)</f>
        <v>150817.90999999997</v>
      </c>
    </row>
    <row r="127" spans="1:10" ht="22.5">
      <c r="A127" s="225" t="s">
        <v>1260</v>
      </c>
      <c r="B127" s="206" t="s">
        <v>244</v>
      </c>
      <c r="C127" s="206" t="s">
        <v>736</v>
      </c>
      <c r="D127" s="201" t="s">
        <v>1544</v>
      </c>
      <c r="E127" s="200" t="s">
        <v>13</v>
      </c>
      <c r="F127" s="207">
        <v>2</v>
      </c>
      <c r="G127" s="207">
        <v>728.61000000000013</v>
      </c>
      <c r="H127" s="207">
        <v>266.08</v>
      </c>
      <c r="I127" s="202">
        <f t="shared" ref="I127:I132" si="37">G127+H127</f>
        <v>994.69</v>
      </c>
      <c r="J127" s="203">
        <f t="shared" ref="J127:J132" si="38">ROUND(F127*I127,2)</f>
        <v>1989.38</v>
      </c>
    </row>
    <row r="128" spans="1:10" ht="33.75">
      <c r="A128" s="225" t="s">
        <v>1261</v>
      </c>
      <c r="B128" s="206" t="s">
        <v>245</v>
      </c>
      <c r="C128" s="206" t="s">
        <v>736</v>
      </c>
      <c r="D128" s="201" t="s">
        <v>251</v>
      </c>
      <c r="E128" s="200" t="s">
        <v>13</v>
      </c>
      <c r="F128" s="207" t="s">
        <v>246</v>
      </c>
      <c r="G128" s="207">
        <v>496.39000000000004</v>
      </c>
      <c r="H128" s="207">
        <v>222.68</v>
      </c>
      <c r="I128" s="202">
        <f t="shared" si="37"/>
        <v>719.07</v>
      </c>
      <c r="J128" s="203">
        <f t="shared" si="38"/>
        <v>12224.19</v>
      </c>
    </row>
    <row r="129" spans="1:10" ht="33.75">
      <c r="A129" s="225" t="s">
        <v>1262</v>
      </c>
      <c r="B129" s="206" t="s">
        <v>247</v>
      </c>
      <c r="C129" s="206" t="s">
        <v>736</v>
      </c>
      <c r="D129" s="201" t="s">
        <v>252</v>
      </c>
      <c r="E129" s="200" t="s">
        <v>13</v>
      </c>
      <c r="F129" s="207" t="s">
        <v>248</v>
      </c>
      <c r="G129" s="207">
        <v>1615.5099999999998</v>
      </c>
      <c r="H129" s="207">
        <v>307.86</v>
      </c>
      <c r="I129" s="202">
        <f t="shared" si="37"/>
        <v>1923.37</v>
      </c>
      <c r="J129" s="203">
        <f t="shared" si="38"/>
        <v>86551.65</v>
      </c>
    </row>
    <row r="130" spans="1:10" ht="33.75">
      <c r="A130" s="225" t="s">
        <v>1263</v>
      </c>
      <c r="B130" s="206" t="s">
        <v>249</v>
      </c>
      <c r="C130" s="206" t="s">
        <v>736</v>
      </c>
      <c r="D130" s="201" t="s">
        <v>253</v>
      </c>
      <c r="E130" s="200" t="s">
        <v>13</v>
      </c>
      <c r="F130" s="207" t="s">
        <v>250</v>
      </c>
      <c r="G130" s="207">
        <v>503.32000000000005</v>
      </c>
      <c r="H130" s="207">
        <v>224.29</v>
      </c>
      <c r="I130" s="202">
        <f t="shared" si="37"/>
        <v>727.61</v>
      </c>
      <c r="J130" s="203">
        <f t="shared" si="38"/>
        <v>10914.15</v>
      </c>
    </row>
    <row r="131" spans="1:10" ht="33.75">
      <c r="A131" s="225" t="s">
        <v>1264</v>
      </c>
      <c r="B131" s="206"/>
      <c r="C131" s="206" t="s">
        <v>304</v>
      </c>
      <c r="D131" s="201" t="s">
        <v>134</v>
      </c>
      <c r="E131" s="200" t="s">
        <v>13</v>
      </c>
      <c r="F131" s="207">
        <v>6</v>
      </c>
      <c r="G131" s="207">
        <v>4090.4</v>
      </c>
      <c r="H131" s="207">
        <v>333.26</v>
      </c>
      <c r="I131" s="202">
        <f t="shared" si="37"/>
        <v>4423.66</v>
      </c>
      <c r="J131" s="203">
        <f t="shared" si="38"/>
        <v>26541.96</v>
      </c>
    </row>
    <row r="132" spans="1:10" ht="33.75">
      <c r="A132" s="225" t="s">
        <v>1265</v>
      </c>
      <c r="B132" s="206"/>
      <c r="C132" s="206" t="s">
        <v>304</v>
      </c>
      <c r="D132" s="201" t="s">
        <v>135</v>
      </c>
      <c r="E132" s="200" t="s">
        <v>13</v>
      </c>
      <c r="F132" s="207">
        <v>6</v>
      </c>
      <c r="G132" s="207">
        <v>1932.8</v>
      </c>
      <c r="H132" s="207">
        <v>166.63</v>
      </c>
      <c r="I132" s="202">
        <f t="shared" si="37"/>
        <v>2099.4299999999998</v>
      </c>
      <c r="J132" s="203">
        <f t="shared" si="38"/>
        <v>12596.58</v>
      </c>
    </row>
    <row r="133" spans="1:10">
      <c r="A133" s="229" t="s">
        <v>1266</v>
      </c>
      <c r="B133" s="230"/>
      <c r="C133" s="263"/>
      <c r="D133" s="232" t="s">
        <v>29</v>
      </c>
      <c r="E133" s="233"/>
      <c r="F133" s="234"/>
      <c r="G133" s="234"/>
      <c r="H133" s="234"/>
      <c r="I133" s="234"/>
      <c r="J133" s="234">
        <f>SUM(J134:J135)</f>
        <v>12175.6</v>
      </c>
    </row>
    <row r="134" spans="1:10">
      <c r="A134" s="225" t="s">
        <v>1267</v>
      </c>
      <c r="B134" s="206" t="s">
        <v>873</v>
      </c>
      <c r="C134" s="236" t="s">
        <v>47</v>
      </c>
      <c r="D134" s="235" t="s">
        <v>139</v>
      </c>
      <c r="E134" s="200" t="s">
        <v>13</v>
      </c>
      <c r="F134" s="344">
        <v>2</v>
      </c>
      <c r="G134" s="301">
        <v>937.35</v>
      </c>
      <c r="H134" s="301">
        <v>78.790000000000006</v>
      </c>
      <c r="I134" s="302">
        <f>G134+H134</f>
        <v>1016.14</v>
      </c>
      <c r="J134" s="303">
        <f>ROUND(F134*I134,2)</f>
        <v>2032.28</v>
      </c>
    </row>
    <row r="135" spans="1:10" ht="22.5">
      <c r="A135" s="225" t="s">
        <v>1539</v>
      </c>
      <c r="B135" s="206">
        <v>91341</v>
      </c>
      <c r="C135" s="343" t="s">
        <v>47</v>
      </c>
      <c r="D135" s="235" t="s">
        <v>1540</v>
      </c>
      <c r="E135" s="200" t="s">
        <v>11</v>
      </c>
      <c r="F135" s="305">
        <v>18.600000000000001</v>
      </c>
      <c r="G135" s="305">
        <v>537.09</v>
      </c>
      <c r="H135" s="305">
        <v>8.25</v>
      </c>
      <c r="I135" s="346">
        <f>G135+H135</f>
        <v>545.34</v>
      </c>
      <c r="J135" s="347">
        <f>ROUND(F135*I135,2)</f>
        <v>10143.32</v>
      </c>
    </row>
    <row r="136" spans="1:10">
      <c r="A136" s="220" t="s">
        <v>1268</v>
      </c>
      <c r="B136" s="219"/>
      <c r="C136" s="309"/>
      <c r="D136" s="223" t="s">
        <v>30</v>
      </c>
      <c r="E136" s="332"/>
      <c r="F136" s="345"/>
      <c r="G136" s="345"/>
      <c r="H136" s="345"/>
      <c r="I136" s="345"/>
      <c r="J136" s="345">
        <f>SUM(J137:J139)</f>
        <v>204401.32</v>
      </c>
    </row>
    <row r="137" spans="1:10">
      <c r="A137" s="225" t="s">
        <v>1269</v>
      </c>
      <c r="B137" s="206" t="s">
        <v>2326</v>
      </c>
      <c r="C137" s="206" t="s">
        <v>304</v>
      </c>
      <c r="D137" s="225" t="s">
        <v>2334</v>
      </c>
      <c r="E137" s="200" t="s">
        <v>21</v>
      </c>
      <c r="F137" s="207">
        <v>930.77</v>
      </c>
      <c r="G137" s="207">
        <v>135.97</v>
      </c>
      <c r="H137" s="207">
        <f>11.9+6.85+10.31</f>
        <v>29.060000000000002</v>
      </c>
      <c r="I137" s="202">
        <f t="shared" ref="I137:I139" si="39">G137+H137</f>
        <v>165.03</v>
      </c>
      <c r="J137" s="203">
        <f t="shared" ref="J137:J139" si="40">ROUND(F137*I137,2)</f>
        <v>153604.97</v>
      </c>
    </row>
    <row r="138" spans="1:10">
      <c r="A138" s="225" t="s">
        <v>1270</v>
      </c>
      <c r="B138" s="206" t="s">
        <v>2327</v>
      </c>
      <c r="C138" s="206" t="s">
        <v>304</v>
      </c>
      <c r="D138" s="392" t="s">
        <v>2335</v>
      </c>
      <c r="E138" s="200" t="s">
        <v>21</v>
      </c>
      <c r="F138" s="207">
        <v>201.37</v>
      </c>
      <c r="G138" s="207">
        <v>178.26</v>
      </c>
      <c r="H138" s="207">
        <f>11.9+6.85+10.31</f>
        <v>29.060000000000002</v>
      </c>
      <c r="I138" s="202">
        <f t="shared" si="39"/>
        <v>207.32</v>
      </c>
      <c r="J138" s="203">
        <f t="shared" si="40"/>
        <v>41748.03</v>
      </c>
    </row>
    <row r="139" spans="1:10">
      <c r="A139" s="225" t="s">
        <v>1271</v>
      </c>
      <c r="B139" s="206" t="s">
        <v>2328</v>
      </c>
      <c r="C139" s="206" t="s">
        <v>304</v>
      </c>
      <c r="D139" s="392" t="s">
        <v>2336</v>
      </c>
      <c r="E139" s="200" t="s">
        <v>21</v>
      </c>
      <c r="F139" s="207">
        <v>64</v>
      </c>
      <c r="G139" s="207">
        <v>112.32</v>
      </c>
      <c r="H139" s="207">
        <f>11.9+6.85+10.31</f>
        <v>29.060000000000002</v>
      </c>
      <c r="I139" s="202">
        <f t="shared" si="39"/>
        <v>141.38</v>
      </c>
      <c r="J139" s="203">
        <f t="shared" si="40"/>
        <v>9048.32</v>
      </c>
    </row>
    <row r="140" spans="1:10">
      <c r="A140" s="215">
        <v>11</v>
      </c>
      <c r="B140" s="196"/>
      <c r="C140" s="308"/>
      <c r="D140" s="197" t="s">
        <v>31</v>
      </c>
      <c r="E140" s="331"/>
      <c r="F140" s="198"/>
      <c r="G140" s="198"/>
      <c r="H140" s="198"/>
      <c r="I140" s="198"/>
      <c r="J140" s="198">
        <f>SUM(J141:J146)</f>
        <v>58893.39</v>
      </c>
    </row>
    <row r="141" spans="1:10" ht="22.5">
      <c r="A141" s="224" t="s">
        <v>1272</v>
      </c>
      <c r="B141" s="200" t="s">
        <v>874</v>
      </c>
      <c r="C141" s="206" t="s">
        <v>736</v>
      </c>
      <c r="D141" s="201" t="s">
        <v>150</v>
      </c>
      <c r="E141" s="200" t="s">
        <v>21</v>
      </c>
      <c r="F141" s="202" t="s">
        <v>875</v>
      </c>
      <c r="G141" s="207">
        <v>16.5</v>
      </c>
      <c r="H141" s="207">
        <v>5.63</v>
      </c>
      <c r="I141" s="202">
        <f t="shared" ref="I141:I146" si="41">G141+H141</f>
        <v>22.13</v>
      </c>
      <c r="J141" s="203">
        <f t="shared" ref="J141:J146" si="42">ROUND(F141*I141,2)</f>
        <v>3235.63</v>
      </c>
    </row>
    <row r="142" spans="1:10" ht="22.5">
      <c r="A142" s="224" t="s">
        <v>1273</v>
      </c>
      <c r="B142" s="200" t="s">
        <v>876</v>
      </c>
      <c r="C142" s="206" t="s">
        <v>736</v>
      </c>
      <c r="D142" s="201" t="s">
        <v>149</v>
      </c>
      <c r="E142" s="200" t="s">
        <v>21</v>
      </c>
      <c r="F142" s="202" t="s">
        <v>877</v>
      </c>
      <c r="G142" s="207">
        <v>3.3</v>
      </c>
      <c r="H142" s="207">
        <v>11.27</v>
      </c>
      <c r="I142" s="202">
        <f t="shared" si="41"/>
        <v>14.57</v>
      </c>
      <c r="J142" s="203">
        <f t="shared" si="42"/>
        <v>1273.8599999999999</v>
      </c>
    </row>
    <row r="143" spans="1:10" ht="22.5">
      <c r="A143" s="224" t="s">
        <v>1274</v>
      </c>
      <c r="B143" s="206" t="s">
        <v>878</v>
      </c>
      <c r="C143" s="206" t="s">
        <v>736</v>
      </c>
      <c r="D143" s="201" t="s">
        <v>148</v>
      </c>
      <c r="E143" s="200" t="s">
        <v>21</v>
      </c>
      <c r="F143" s="202" t="s">
        <v>879</v>
      </c>
      <c r="G143" s="207">
        <v>4.9530000000000003</v>
      </c>
      <c r="H143" s="207">
        <v>10.6</v>
      </c>
      <c r="I143" s="202">
        <f t="shared" si="41"/>
        <v>15.553000000000001</v>
      </c>
      <c r="J143" s="203">
        <f t="shared" si="42"/>
        <v>24.88</v>
      </c>
    </row>
    <row r="144" spans="1:10" ht="22.5">
      <c r="A144" s="224" t="s">
        <v>1275</v>
      </c>
      <c r="B144" s="206" t="s">
        <v>880</v>
      </c>
      <c r="C144" s="206" t="s">
        <v>736</v>
      </c>
      <c r="D144" s="201" t="s">
        <v>147</v>
      </c>
      <c r="E144" s="200" t="s">
        <v>21</v>
      </c>
      <c r="F144" s="202" t="s">
        <v>881</v>
      </c>
      <c r="G144" s="207">
        <v>49.5</v>
      </c>
      <c r="H144" s="207">
        <f>6.04+4.56</f>
        <v>10.6</v>
      </c>
      <c r="I144" s="202">
        <f t="shared" si="41"/>
        <v>60.1</v>
      </c>
      <c r="J144" s="203">
        <f t="shared" si="42"/>
        <v>1727.88</v>
      </c>
    </row>
    <row r="145" spans="1:11" ht="22.5">
      <c r="A145" s="224" t="s">
        <v>1276</v>
      </c>
      <c r="B145" s="206" t="s">
        <v>882</v>
      </c>
      <c r="C145" s="206" t="s">
        <v>736</v>
      </c>
      <c r="D145" s="201" t="s">
        <v>146</v>
      </c>
      <c r="E145" s="200" t="s">
        <v>11</v>
      </c>
      <c r="F145" s="207" t="s">
        <v>883</v>
      </c>
      <c r="G145" s="207">
        <v>389.78</v>
      </c>
      <c r="H145" s="207">
        <v>47.34</v>
      </c>
      <c r="I145" s="202">
        <f t="shared" si="41"/>
        <v>437.12</v>
      </c>
      <c r="J145" s="203">
        <f t="shared" si="42"/>
        <v>22201.32</v>
      </c>
    </row>
    <row r="146" spans="1:11" ht="22.5">
      <c r="A146" s="224" t="s">
        <v>1277</v>
      </c>
      <c r="B146" s="206" t="s">
        <v>884</v>
      </c>
      <c r="C146" s="206" t="s">
        <v>736</v>
      </c>
      <c r="D146" s="201" t="s">
        <v>885</v>
      </c>
      <c r="E146" s="200" t="s">
        <v>1545</v>
      </c>
      <c r="F146" s="207" t="s">
        <v>886</v>
      </c>
      <c r="G146" s="207">
        <v>377.11</v>
      </c>
      <c r="H146" s="207">
        <v>99.1</v>
      </c>
      <c r="I146" s="202">
        <f t="shared" si="41"/>
        <v>476.21000000000004</v>
      </c>
      <c r="J146" s="203">
        <f t="shared" si="42"/>
        <v>30429.82</v>
      </c>
    </row>
    <row r="147" spans="1:11">
      <c r="A147" s="215">
        <v>12</v>
      </c>
      <c r="B147" s="196"/>
      <c r="C147" s="308"/>
      <c r="D147" s="197" t="s">
        <v>32</v>
      </c>
      <c r="E147" s="331"/>
      <c r="F147" s="198"/>
      <c r="G147" s="198"/>
      <c r="H147" s="198"/>
      <c r="I147" s="198"/>
      <c r="J147" s="198">
        <f>SUM(J148:J154)</f>
        <v>151076.34</v>
      </c>
    </row>
    <row r="148" spans="1:11">
      <c r="A148" s="224" t="s">
        <v>1278</v>
      </c>
      <c r="B148" s="200" t="s">
        <v>887</v>
      </c>
      <c r="C148" s="200" t="s">
        <v>47</v>
      </c>
      <c r="D148" s="201" t="s">
        <v>888</v>
      </c>
      <c r="E148" s="200" t="s">
        <v>1545</v>
      </c>
      <c r="F148" s="202" t="s">
        <v>889</v>
      </c>
      <c r="G148" s="207">
        <v>2.9299999999999997</v>
      </c>
      <c r="H148" s="207">
        <v>6.25</v>
      </c>
      <c r="I148" s="202">
        <f t="shared" ref="I148:I154" si="43">G148+H148</f>
        <v>9.18</v>
      </c>
      <c r="J148" s="203">
        <f t="shared" ref="J148:J154" si="44">ROUND(F148*I148,2)</f>
        <v>57010.19</v>
      </c>
    </row>
    <row r="149" spans="1:11" ht="24" customHeight="1">
      <c r="A149" s="224" t="s">
        <v>1279</v>
      </c>
      <c r="B149" s="206" t="s">
        <v>890</v>
      </c>
      <c r="C149" s="206" t="s">
        <v>47</v>
      </c>
      <c r="D149" s="201" t="s">
        <v>891</v>
      </c>
      <c r="E149" s="200" t="s">
        <v>1545</v>
      </c>
      <c r="F149" s="207" t="s">
        <v>892</v>
      </c>
      <c r="G149" s="207">
        <v>1.9800000000000004</v>
      </c>
      <c r="H149" s="207">
        <v>10.1</v>
      </c>
      <c r="I149" s="202">
        <f t="shared" si="43"/>
        <v>12.08</v>
      </c>
      <c r="J149" s="203">
        <f t="shared" si="44"/>
        <v>2681.64</v>
      </c>
    </row>
    <row r="150" spans="1:11">
      <c r="A150" s="224" t="s">
        <v>1280</v>
      </c>
      <c r="B150" s="206" t="s">
        <v>893</v>
      </c>
      <c r="C150" s="206" t="s">
        <v>736</v>
      </c>
      <c r="D150" s="201" t="s">
        <v>152</v>
      </c>
      <c r="E150" s="200" t="s">
        <v>1545</v>
      </c>
      <c r="F150" s="207" t="s">
        <v>894</v>
      </c>
      <c r="G150" s="207">
        <v>5.24</v>
      </c>
      <c r="H150" s="207">
        <v>3.75</v>
      </c>
      <c r="I150" s="202">
        <f t="shared" si="43"/>
        <v>8.99</v>
      </c>
      <c r="J150" s="203">
        <f t="shared" si="44"/>
        <v>4807.49</v>
      </c>
    </row>
    <row r="151" spans="1:11" ht="22.5">
      <c r="A151" s="224" t="s">
        <v>1281</v>
      </c>
      <c r="B151" s="206" t="s">
        <v>895</v>
      </c>
      <c r="C151" s="206" t="s">
        <v>736</v>
      </c>
      <c r="D151" s="201" t="s">
        <v>151</v>
      </c>
      <c r="E151" s="200" t="s">
        <v>1545</v>
      </c>
      <c r="F151" s="207" t="s">
        <v>896</v>
      </c>
      <c r="G151" s="207">
        <v>6.38</v>
      </c>
      <c r="H151" s="207">
        <v>3.75</v>
      </c>
      <c r="I151" s="202">
        <f t="shared" si="43"/>
        <v>10.129999999999999</v>
      </c>
      <c r="J151" s="203">
        <f t="shared" si="44"/>
        <v>48387.16</v>
      </c>
    </row>
    <row r="152" spans="1:11" ht="22.5">
      <c r="A152" s="224" t="s">
        <v>1282</v>
      </c>
      <c r="B152" s="206" t="s">
        <v>897</v>
      </c>
      <c r="C152" s="206" t="s">
        <v>47</v>
      </c>
      <c r="D152" s="201" t="s">
        <v>898</v>
      </c>
      <c r="E152" s="200" t="s">
        <v>1545</v>
      </c>
      <c r="F152" s="207" t="s">
        <v>899</v>
      </c>
      <c r="G152" s="207">
        <v>4.4000000000000004</v>
      </c>
      <c r="H152" s="207">
        <v>3.75</v>
      </c>
      <c r="I152" s="202">
        <f t="shared" si="43"/>
        <v>8.15</v>
      </c>
      <c r="J152" s="203">
        <f t="shared" si="44"/>
        <v>351.84</v>
      </c>
    </row>
    <row r="153" spans="1:11">
      <c r="A153" s="224" t="s">
        <v>1283</v>
      </c>
      <c r="B153" s="206" t="s">
        <v>900</v>
      </c>
      <c r="C153" s="206" t="s">
        <v>47</v>
      </c>
      <c r="D153" s="237" t="s">
        <v>901</v>
      </c>
      <c r="E153" s="200" t="s">
        <v>1545</v>
      </c>
      <c r="F153" s="207" t="s">
        <v>902</v>
      </c>
      <c r="G153" s="207">
        <v>0.8899999999999999</v>
      </c>
      <c r="H153" s="207">
        <v>0.78</v>
      </c>
      <c r="I153" s="202">
        <f t="shared" si="43"/>
        <v>1.67</v>
      </c>
      <c r="J153" s="203">
        <f t="shared" si="44"/>
        <v>8870</v>
      </c>
    </row>
    <row r="154" spans="1:11">
      <c r="A154" s="224" t="s">
        <v>1284</v>
      </c>
      <c r="B154" s="200" t="s">
        <v>903</v>
      </c>
      <c r="C154" s="206" t="s">
        <v>736</v>
      </c>
      <c r="D154" s="201" t="s">
        <v>264</v>
      </c>
      <c r="E154" s="200" t="s">
        <v>1545</v>
      </c>
      <c r="F154" s="202" t="s">
        <v>904</v>
      </c>
      <c r="G154" s="207">
        <v>3.9299999999999997</v>
      </c>
      <c r="H154" s="207">
        <v>10.01</v>
      </c>
      <c r="I154" s="202">
        <f t="shared" si="43"/>
        <v>13.94</v>
      </c>
      <c r="J154" s="203">
        <f t="shared" si="44"/>
        <v>28968.02</v>
      </c>
    </row>
    <row r="155" spans="1:11">
      <c r="A155" s="215">
        <v>13</v>
      </c>
      <c r="B155" s="196"/>
      <c r="C155" s="308"/>
      <c r="D155" s="197" t="s">
        <v>33</v>
      </c>
      <c r="E155" s="331"/>
      <c r="F155" s="198"/>
      <c r="G155" s="198"/>
      <c r="H155" s="198"/>
      <c r="I155" s="198"/>
      <c r="J155" s="198">
        <f>SUM(J156:J188)</f>
        <v>110537.53000000001</v>
      </c>
    </row>
    <row r="156" spans="1:11" ht="22.5">
      <c r="A156" s="224" t="s">
        <v>746</v>
      </c>
      <c r="B156" s="200" t="s">
        <v>905</v>
      </c>
      <c r="C156" s="206" t="s">
        <v>736</v>
      </c>
      <c r="D156" s="225" t="s">
        <v>171</v>
      </c>
      <c r="E156" s="200" t="s">
        <v>13</v>
      </c>
      <c r="F156" s="202" t="s">
        <v>231</v>
      </c>
      <c r="G156" s="207">
        <v>1409.36</v>
      </c>
      <c r="H156" s="207">
        <v>61.81</v>
      </c>
      <c r="I156" s="202">
        <f t="shared" ref="I156:I188" si="45">G156+H156</f>
        <v>1471.1699999999998</v>
      </c>
      <c r="J156" s="203">
        <f t="shared" ref="J156:J188" si="46">ROUND(F156*I156,2)</f>
        <v>1471.17</v>
      </c>
      <c r="K156" s="191">
        <f>J156/10</f>
        <v>147.11700000000002</v>
      </c>
    </row>
    <row r="157" spans="1:11" ht="22.5">
      <c r="A157" s="224" t="s">
        <v>747</v>
      </c>
      <c r="B157" s="200" t="s">
        <v>906</v>
      </c>
      <c r="C157" s="206" t="s">
        <v>736</v>
      </c>
      <c r="D157" s="225" t="s">
        <v>164</v>
      </c>
      <c r="E157" s="200" t="s">
        <v>13</v>
      </c>
      <c r="F157" s="202" t="s">
        <v>231</v>
      </c>
      <c r="G157" s="207">
        <v>1463.41</v>
      </c>
      <c r="H157" s="207">
        <v>67.430000000000007</v>
      </c>
      <c r="I157" s="202">
        <f t="shared" si="45"/>
        <v>1530.8400000000001</v>
      </c>
      <c r="J157" s="203">
        <f t="shared" si="46"/>
        <v>1530.84</v>
      </c>
    </row>
    <row r="158" spans="1:11" ht="22.5">
      <c r="A158" s="224" t="s">
        <v>748</v>
      </c>
      <c r="B158" s="238" t="s">
        <v>907</v>
      </c>
      <c r="C158" s="206" t="s">
        <v>736</v>
      </c>
      <c r="D158" s="239" t="s">
        <v>167</v>
      </c>
      <c r="E158" s="200" t="s">
        <v>13</v>
      </c>
      <c r="F158" s="202" t="s">
        <v>231</v>
      </c>
      <c r="G158" s="207">
        <v>1517.47</v>
      </c>
      <c r="H158" s="207">
        <v>73.05</v>
      </c>
      <c r="I158" s="202">
        <f t="shared" si="45"/>
        <v>1590.52</v>
      </c>
      <c r="J158" s="203">
        <f t="shared" si="46"/>
        <v>1590.52</v>
      </c>
    </row>
    <row r="159" spans="1:11" ht="22.5">
      <c r="A159" s="224" t="s">
        <v>749</v>
      </c>
      <c r="B159" s="238" t="s">
        <v>908</v>
      </c>
      <c r="C159" s="206" t="s">
        <v>736</v>
      </c>
      <c r="D159" s="239" t="s">
        <v>170</v>
      </c>
      <c r="E159" s="200" t="s">
        <v>13</v>
      </c>
      <c r="F159" s="240" t="s">
        <v>231</v>
      </c>
      <c r="G159" s="207">
        <v>1625.58</v>
      </c>
      <c r="H159" s="207">
        <v>84.29</v>
      </c>
      <c r="I159" s="202">
        <f t="shared" si="45"/>
        <v>1709.87</v>
      </c>
      <c r="J159" s="203">
        <f t="shared" si="46"/>
        <v>1709.87</v>
      </c>
    </row>
    <row r="160" spans="1:11" ht="22.5">
      <c r="A160" s="224" t="s">
        <v>750</v>
      </c>
      <c r="B160" s="236" t="s">
        <v>909</v>
      </c>
      <c r="C160" s="206" t="s">
        <v>736</v>
      </c>
      <c r="D160" s="239" t="s">
        <v>176</v>
      </c>
      <c r="E160" s="200" t="s">
        <v>13</v>
      </c>
      <c r="F160" s="207" t="s">
        <v>231</v>
      </c>
      <c r="G160" s="207">
        <v>1706.66</v>
      </c>
      <c r="H160" s="207">
        <v>92.72</v>
      </c>
      <c r="I160" s="202">
        <f t="shared" si="45"/>
        <v>1799.38</v>
      </c>
      <c r="J160" s="203">
        <f t="shared" si="46"/>
        <v>1799.38</v>
      </c>
    </row>
    <row r="161" spans="1:10" ht="22.5">
      <c r="A161" s="224" t="s">
        <v>1285</v>
      </c>
      <c r="B161" s="236" t="s">
        <v>910</v>
      </c>
      <c r="C161" s="206" t="s">
        <v>736</v>
      </c>
      <c r="D161" s="239" t="s">
        <v>173</v>
      </c>
      <c r="E161" s="200" t="s">
        <v>13</v>
      </c>
      <c r="F161" s="207" t="s">
        <v>231</v>
      </c>
      <c r="G161" s="207">
        <v>1787.74</v>
      </c>
      <c r="H161" s="207">
        <v>101.15</v>
      </c>
      <c r="I161" s="202">
        <f t="shared" si="45"/>
        <v>1888.89</v>
      </c>
      <c r="J161" s="203">
        <f t="shared" si="46"/>
        <v>1888.89</v>
      </c>
    </row>
    <row r="162" spans="1:10" ht="24" customHeight="1">
      <c r="A162" s="224" t="s">
        <v>1286</v>
      </c>
      <c r="B162" s="206" t="s">
        <v>911</v>
      </c>
      <c r="C162" s="206" t="s">
        <v>736</v>
      </c>
      <c r="D162" s="241" t="s">
        <v>166</v>
      </c>
      <c r="E162" s="200" t="s">
        <v>13</v>
      </c>
      <c r="F162" s="207" t="s">
        <v>241</v>
      </c>
      <c r="G162" s="207">
        <v>1863.77</v>
      </c>
      <c r="H162" s="207">
        <v>106.77</v>
      </c>
      <c r="I162" s="202">
        <f t="shared" si="45"/>
        <v>1970.54</v>
      </c>
      <c r="J162" s="203">
        <f t="shared" si="46"/>
        <v>3941.08</v>
      </c>
    </row>
    <row r="163" spans="1:10" ht="24" customHeight="1">
      <c r="A163" s="224" t="s">
        <v>1287</v>
      </c>
      <c r="B163" s="206" t="s">
        <v>912</v>
      </c>
      <c r="C163" s="206" t="s">
        <v>736</v>
      </c>
      <c r="D163" s="241" t="s">
        <v>169</v>
      </c>
      <c r="E163" s="200" t="s">
        <v>13</v>
      </c>
      <c r="F163" s="207" t="s">
        <v>231</v>
      </c>
      <c r="G163" s="207">
        <v>1971.88</v>
      </c>
      <c r="H163" s="207">
        <v>118.01</v>
      </c>
      <c r="I163" s="202">
        <f t="shared" si="45"/>
        <v>2089.8900000000003</v>
      </c>
      <c r="J163" s="203">
        <f t="shared" si="46"/>
        <v>2089.89</v>
      </c>
    </row>
    <row r="164" spans="1:10" ht="24" customHeight="1">
      <c r="A164" s="224" t="s">
        <v>1288</v>
      </c>
      <c r="B164" s="206" t="s">
        <v>913</v>
      </c>
      <c r="C164" s="206" t="s">
        <v>736</v>
      </c>
      <c r="D164" s="241" t="s">
        <v>162</v>
      </c>
      <c r="E164" s="200" t="s">
        <v>13</v>
      </c>
      <c r="F164" s="207" t="s">
        <v>231</v>
      </c>
      <c r="G164" s="207">
        <v>2052.96</v>
      </c>
      <c r="H164" s="207">
        <v>126.44</v>
      </c>
      <c r="I164" s="202">
        <f t="shared" si="45"/>
        <v>2179.4</v>
      </c>
      <c r="J164" s="203">
        <f t="shared" si="46"/>
        <v>2179.4</v>
      </c>
    </row>
    <row r="165" spans="1:10" ht="24" customHeight="1">
      <c r="A165" s="224" t="s">
        <v>1289</v>
      </c>
      <c r="B165" s="206" t="s">
        <v>914</v>
      </c>
      <c r="C165" s="206" t="s">
        <v>736</v>
      </c>
      <c r="D165" s="241" t="s">
        <v>174</v>
      </c>
      <c r="E165" s="200" t="s">
        <v>13</v>
      </c>
      <c r="F165" s="207" t="s">
        <v>241</v>
      </c>
      <c r="G165" s="207">
        <v>2377.3000000000002</v>
      </c>
      <c r="H165" s="207">
        <v>160.15</v>
      </c>
      <c r="I165" s="202">
        <f t="shared" si="45"/>
        <v>2537.4500000000003</v>
      </c>
      <c r="J165" s="203">
        <f t="shared" si="46"/>
        <v>5074.8999999999996</v>
      </c>
    </row>
    <row r="166" spans="1:10" ht="24" customHeight="1">
      <c r="A166" s="224" t="s">
        <v>1290</v>
      </c>
      <c r="B166" s="206" t="s">
        <v>915</v>
      </c>
      <c r="C166" s="206" t="s">
        <v>736</v>
      </c>
      <c r="D166" s="241" t="s">
        <v>163</v>
      </c>
      <c r="E166" s="200" t="s">
        <v>13</v>
      </c>
      <c r="F166" s="207" t="s">
        <v>241</v>
      </c>
      <c r="G166" s="207">
        <v>2458.38</v>
      </c>
      <c r="H166" s="207">
        <v>168.58</v>
      </c>
      <c r="I166" s="202">
        <f t="shared" si="45"/>
        <v>2626.96</v>
      </c>
      <c r="J166" s="203">
        <f t="shared" si="46"/>
        <v>5253.92</v>
      </c>
    </row>
    <row r="167" spans="1:10" ht="24" customHeight="1">
      <c r="A167" s="224" t="s">
        <v>1291</v>
      </c>
      <c r="B167" s="206" t="s">
        <v>916</v>
      </c>
      <c r="C167" s="206" t="s">
        <v>736</v>
      </c>
      <c r="D167" s="241" t="s">
        <v>165</v>
      </c>
      <c r="E167" s="200" t="s">
        <v>13</v>
      </c>
      <c r="F167" s="207" t="s">
        <v>231</v>
      </c>
      <c r="G167" s="207">
        <v>2512.0100000000002</v>
      </c>
      <c r="H167" s="207">
        <v>179.82</v>
      </c>
      <c r="I167" s="202">
        <f t="shared" si="45"/>
        <v>2691.8300000000004</v>
      </c>
      <c r="J167" s="203">
        <f t="shared" si="46"/>
        <v>2691.83</v>
      </c>
    </row>
    <row r="168" spans="1:10" ht="24" customHeight="1">
      <c r="A168" s="224" t="s">
        <v>1292</v>
      </c>
      <c r="B168" s="206" t="s">
        <v>917</v>
      </c>
      <c r="C168" s="206" t="s">
        <v>736</v>
      </c>
      <c r="D168" s="241" t="s">
        <v>168</v>
      </c>
      <c r="E168" s="200" t="s">
        <v>13</v>
      </c>
      <c r="F168" s="207" t="s">
        <v>231</v>
      </c>
      <c r="G168" s="207">
        <v>2620.5430000000001</v>
      </c>
      <c r="H168" s="207">
        <v>185.44</v>
      </c>
      <c r="I168" s="202">
        <f t="shared" si="45"/>
        <v>2805.9830000000002</v>
      </c>
      <c r="J168" s="203">
        <f t="shared" si="46"/>
        <v>2805.98</v>
      </c>
    </row>
    <row r="169" spans="1:10" ht="24" customHeight="1">
      <c r="A169" s="224" t="s">
        <v>1293</v>
      </c>
      <c r="B169" s="206" t="s">
        <v>918</v>
      </c>
      <c r="C169" s="206" t="s">
        <v>736</v>
      </c>
      <c r="D169" s="241" t="s">
        <v>175</v>
      </c>
      <c r="E169" s="200" t="s">
        <v>13</v>
      </c>
      <c r="F169" s="207" t="s">
        <v>231</v>
      </c>
      <c r="G169" s="207">
        <v>2701.63</v>
      </c>
      <c r="H169" s="207">
        <v>193.87</v>
      </c>
      <c r="I169" s="202">
        <f t="shared" si="45"/>
        <v>2895.5</v>
      </c>
      <c r="J169" s="203">
        <f t="shared" si="46"/>
        <v>2895.5</v>
      </c>
    </row>
    <row r="170" spans="1:10" ht="24" customHeight="1">
      <c r="A170" s="224" t="s">
        <v>1294</v>
      </c>
      <c r="B170" s="206" t="s">
        <v>919</v>
      </c>
      <c r="C170" s="206" t="s">
        <v>736</v>
      </c>
      <c r="D170" s="241" t="s">
        <v>160</v>
      </c>
      <c r="E170" s="200" t="s">
        <v>13</v>
      </c>
      <c r="F170" s="207" t="s">
        <v>231</v>
      </c>
      <c r="G170" s="207">
        <v>2863.79</v>
      </c>
      <c r="H170" s="207">
        <v>210.73</v>
      </c>
      <c r="I170" s="202">
        <f t="shared" si="45"/>
        <v>3074.52</v>
      </c>
      <c r="J170" s="203">
        <f t="shared" si="46"/>
        <v>3074.52</v>
      </c>
    </row>
    <row r="171" spans="1:10" ht="24" customHeight="1">
      <c r="A171" s="224" t="s">
        <v>1295</v>
      </c>
      <c r="B171" s="206" t="s">
        <v>920</v>
      </c>
      <c r="C171" s="206" t="s">
        <v>736</v>
      </c>
      <c r="D171" s="241" t="s">
        <v>161</v>
      </c>
      <c r="E171" s="200" t="s">
        <v>13</v>
      </c>
      <c r="F171" s="207" t="s">
        <v>231</v>
      </c>
      <c r="G171" s="207">
        <v>2971.9</v>
      </c>
      <c r="H171" s="207">
        <v>221.97</v>
      </c>
      <c r="I171" s="202">
        <f t="shared" si="45"/>
        <v>3193.87</v>
      </c>
      <c r="J171" s="203">
        <f t="shared" si="46"/>
        <v>3193.87</v>
      </c>
    </row>
    <row r="172" spans="1:10" ht="24" customHeight="1">
      <c r="A172" s="224" t="s">
        <v>1296</v>
      </c>
      <c r="B172" s="206" t="s">
        <v>921</v>
      </c>
      <c r="C172" s="206" t="s">
        <v>736</v>
      </c>
      <c r="D172" s="241" t="s">
        <v>172</v>
      </c>
      <c r="E172" s="200" t="s">
        <v>13</v>
      </c>
      <c r="F172" s="207" t="s">
        <v>231</v>
      </c>
      <c r="G172" s="207">
        <v>3350.29</v>
      </c>
      <c r="H172" s="207">
        <v>224.77</v>
      </c>
      <c r="I172" s="202">
        <f t="shared" si="45"/>
        <v>3575.06</v>
      </c>
      <c r="J172" s="203">
        <f t="shared" si="46"/>
        <v>3575.06</v>
      </c>
    </row>
    <row r="173" spans="1:10" ht="24" customHeight="1">
      <c r="A173" s="224" t="s">
        <v>1297</v>
      </c>
      <c r="B173" s="206" t="s">
        <v>922</v>
      </c>
      <c r="C173" s="206" t="s">
        <v>736</v>
      </c>
      <c r="D173" s="241" t="s">
        <v>159</v>
      </c>
      <c r="E173" s="200" t="s">
        <v>13</v>
      </c>
      <c r="F173" s="207" t="s">
        <v>241</v>
      </c>
      <c r="G173" s="207">
        <v>2052.94</v>
      </c>
      <c r="H173" s="207">
        <v>123.63</v>
      </c>
      <c r="I173" s="202">
        <f t="shared" si="45"/>
        <v>2176.5700000000002</v>
      </c>
      <c r="J173" s="203">
        <f t="shared" si="46"/>
        <v>4353.1400000000003</v>
      </c>
    </row>
    <row r="174" spans="1:10" ht="24" customHeight="1">
      <c r="A174" s="224" t="s">
        <v>1298</v>
      </c>
      <c r="B174" s="206" t="s">
        <v>923</v>
      </c>
      <c r="C174" s="206" t="s">
        <v>254</v>
      </c>
      <c r="D174" s="241" t="s">
        <v>255</v>
      </c>
      <c r="E174" s="200" t="s">
        <v>256</v>
      </c>
      <c r="F174" s="207" t="s">
        <v>410</v>
      </c>
      <c r="G174" s="305">
        <v>214.53</v>
      </c>
      <c r="H174" s="301">
        <v>53.63</v>
      </c>
      <c r="I174" s="202">
        <v>268.16000000000003</v>
      </c>
      <c r="J174" s="203">
        <f t="shared" si="46"/>
        <v>5899.52</v>
      </c>
    </row>
    <row r="175" spans="1:10" ht="24" customHeight="1">
      <c r="A175" s="224" t="s">
        <v>1299</v>
      </c>
      <c r="B175" s="206" t="s">
        <v>924</v>
      </c>
      <c r="C175" s="206" t="s">
        <v>736</v>
      </c>
      <c r="D175" s="241" t="s">
        <v>153</v>
      </c>
      <c r="E175" s="200" t="s">
        <v>13</v>
      </c>
      <c r="F175" s="207" t="s">
        <v>925</v>
      </c>
      <c r="G175" s="207">
        <v>53.600000000000009</v>
      </c>
      <c r="H175" s="207">
        <v>14.27</v>
      </c>
      <c r="I175" s="202">
        <f t="shared" si="45"/>
        <v>67.87</v>
      </c>
      <c r="J175" s="203">
        <f t="shared" si="46"/>
        <v>2511.19</v>
      </c>
    </row>
    <row r="176" spans="1:10" ht="24" customHeight="1">
      <c r="A176" s="224" t="s">
        <v>1300</v>
      </c>
      <c r="B176" s="206" t="s">
        <v>926</v>
      </c>
      <c r="C176" s="206" t="s">
        <v>254</v>
      </c>
      <c r="D176" s="241" t="s">
        <v>154</v>
      </c>
      <c r="E176" s="200" t="s">
        <v>13</v>
      </c>
      <c r="F176" s="207" t="s">
        <v>205</v>
      </c>
      <c r="G176" s="305">
        <v>28.02</v>
      </c>
      <c r="H176" s="301">
        <v>7.01</v>
      </c>
      <c r="I176" s="202">
        <v>35.03</v>
      </c>
      <c r="J176" s="203">
        <f t="shared" si="46"/>
        <v>980.84</v>
      </c>
    </row>
    <row r="177" spans="1:10" ht="24" customHeight="1">
      <c r="A177" s="224" t="s">
        <v>1301</v>
      </c>
      <c r="B177" s="206" t="s">
        <v>927</v>
      </c>
      <c r="C177" s="206" t="s">
        <v>254</v>
      </c>
      <c r="D177" s="242" t="s">
        <v>155</v>
      </c>
      <c r="E177" s="200" t="s">
        <v>13</v>
      </c>
      <c r="F177" s="207" t="s">
        <v>205</v>
      </c>
      <c r="G177" s="305">
        <v>99.16</v>
      </c>
      <c r="H177" s="301">
        <v>24.79</v>
      </c>
      <c r="I177" s="202">
        <v>123.95</v>
      </c>
      <c r="J177" s="203">
        <f t="shared" si="46"/>
        <v>3470.6</v>
      </c>
    </row>
    <row r="178" spans="1:10" ht="24" customHeight="1">
      <c r="A178" s="224" t="s">
        <v>1302</v>
      </c>
      <c r="B178" s="206" t="s">
        <v>928</v>
      </c>
      <c r="C178" s="206" t="s">
        <v>254</v>
      </c>
      <c r="D178" s="241" t="s">
        <v>156</v>
      </c>
      <c r="E178" s="200" t="s">
        <v>13</v>
      </c>
      <c r="F178" s="207" t="s">
        <v>539</v>
      </c>
      <c r="G178" s="305">
        <v>60.91</v>
      </c>
      <c r="H178" s="301">
        <v>15.23</v>
      </c>
      <c r="I178" s="202">
        <v>76.14</v>
      </c>
      <c r="J178" s="203">
        <f t="shared" si="46"/>
        <v>761.4</v>
      </c>
    </row>
    <row r="179" spans="1:10" ht="22.5" customHeight="1">
      <c r="A179" s="224" t="s">
        <v>1303</v>
      </c>
      <c r="B179" s="206" t="s">
        <v>929</v>
      </c>
      <c r="C179" s="206" t="s">
        <v>736</v>
      </c>
      <c r="D179" s="241" t="s">
        <v>157</v>
      </c>
      <c r="E179" s="200" t="s">
        <v>13</v>
      </c>
      <c r="F179" s="207" t="s">
        <v>205</v>
      </c>
      <c r="G179" s="207">
        <v>91.37</v>
      </c>
      <c r="H179" s="207">
        <v>0</v>
      </c>
      <c r="I179" s="202">
        <f t="shared" si="45"/>
        <v>91.37</v>
      </c>
      <c r="J179" s="203">
        <f t="shared" si="46"/>
        <v>2558.36</v>
      </c>
    </row>
    <row r="180" spans="1:10" ht="24" customHeight="1">
      <c r="A180" s="224" t="s">
        <v>1304</v>
      </c>
      <c r="B180" s="206" t="s">
        <v>930</v>
      </c>
      <c r="C180" s="206" t="s">
        <v>736</v>
      </c>
      <c r="D180" s="201" t="s">
        <v>158</v>
      </c>
      <c r="E180" s="200" t="s">
        <v>13</v>
      </c>
      <c r="F180" s="207" t="s">
        <v>931</v>
      </c>
      <c r="G180" s="207">
        <v>272.29000000000002</v>
      </c>
      <c r="H180" s="207">
        <v>0</v>
      </c>
      <c r="I180" s="202">
        <f t="shared" si="45"/>
        <v>272.29000000000002</v>
      </c>
      <c r="J180" s="203">
        <f t="shared" si="46"/>
        <v>11436.18</v>
      </c>
    </row>
    <row r="181" spans="1:10" ht="22.5">
      <c r="A181" s="224" t="s">
        <v>1305</v>
      </c>
      <c r="B181" s="206" t="s">
        <v>932</v>
      </c>
      <c r="C181" s="206" t="s">
        <v>254</v>
      </c>
      <c r="D181" s="201" t="s">
        <v>177</v>
      </c>
      <c r="E181" s="200" t="s">
        <v>13</v>
      </c>
      <c r="F181" s="207" t="s">
        <v>437</v>
      </c>
      <c r="G181" s="305">
        <v>505</v>
      </c>
      <c r="H181" s="301">
        <v>126.25</v>
      </c>
      <c r="I181" s="202">
        <v>631.25</v>
      </c>
      <c r="J181" s="203">
        <f t="shared" si="46"/>
        <v>3156.25</v>
      </c>
    </row>
    <row r="182" spans="1:10" ht="22.5">
      <c r="A182" s="224" t="s">
        <v>1306</v>
      </c>
      <c r="B182" s="206" t="s">
        <v>933</v>
      </c>
      <c r="C182" s="206" t="s">
        <v>254</v>
      </c>
      <c r="D182" s="201" t="s">
        <v>178</v>
      </c>
      <c r="E182" s="200" t="s">
        <v>13</v>
      </c>
      <c r="F182" s="207" t="s">
        <v>934</v>
      </c>
      <c r="G182" s="305">
        <v>133.01</v>
      </c>
      <c r="H182" s="301">
        <v>33.25</v>
      </c>
      <c r="I182" s="202">
        <v>166.26</v>
      </c>
      <c r="J182" s="203">
        <f t="shared" si="46"/>
        <v>8811.7800000000007</v>
      </c>
    </row>
    <row r="183" spans="1:10" ht="22.5">
      <c r="A183" s="224" t="s">
        <v>1307</v>
      </c>
      <c r="B183" s="206" t="s">
        <v>935</v>
      </c>
      <c r="C183" s="206" t="s">
        <v>254</v>
      </c>
      <c r="D183" s="201" t="s">
        <v>179</v>
      </c>
      <c r="E183" s="200" t="s">
        <v>13</v>
      </c>
      <c r="F183" s="207" t="s">
        <v>235</v>
      </c>
      <c r="G183" s="305">
        <v>213.01</v>
      </c>
      <c r="H183" s="301">
        <v>53.25</v>
      </c>
      <c r="I183" s="202">
        <v>266.26</v>
      </c>
      <c r="J183" s="203">
        <f t="shared" si="46"/>
        <v>4792.68</v>
      </c>
    </row>
    <row r="184" spans="1:10" ht="22.5">
      <c r="A184" s="224" t="s">
        <v>1308</v>
      </c>
      <c r="B184" s="206" t="s">
        <v>936</v>
      </c>
      <c r="C184" s="206" t="s">
        <v>254</v>
      </c>
      <c r="D184" s="201" t="s">
        <v>180</v>
      </c>
      <c r="E184" s="200" t="s">
        <v>13</v>
      </c>
      <c r="F184" s="207" t="s">
        <v>410</v>
      </c>
      <c r="G184" s="305">
        <v>213.01</v>
      </c>
      <c r="H184" s="301">
        <v>53.25</v>
      </c>
      <c r="I184" s="202">
        <v>266.26</v>
      </c>
      <c r="J184" s="203">
        <f t="shared" si="46"/>
        <v>5857.72</v>
      </c>
    </row>
    <row r="185" spans="1:10" ht="22.5">
      <c r="A185" s="224" t="s">
        <v>1309</v>
      </c>
      <c r="B185" s="206" t="s">
        <v>937</v>
      </c>
      <c r="C185" s="206" t="s">
        <v>254</v>
      </c>
      <c r="D185" s="201" t="s">
        <v>181</v>
      </c>
      <c r="E185" s="200" t="s">
        <v>13</v>
      </c>
      <c r="F185" s="207" t="s">
        <v>410</v>
      </c>
      <c r="G185" s="305">
        <v>165.01</v>
      </c>
      <c r="H185" s="301">
        <v>41.25</v>
      </c>
      <c r="I185" s="202">
        <v>206.26</v>
      </c>
      <c r="J185" s="203">
        <f t="shared" si="46"/>
        <v>4537.72</v>
      </c>
    </row>
    <row r="186" spans="1:10" ht="22.5">
      <c r="A186" s="224" t="s">
        <v>1310</v>
      </c>
      <c r="B186" s="206" t="s">
        <v>938</v>
      </c>
      <c r="C186" s="206" t="s">
        <v>1145</v>
      </c>
      <c r="D186" s="201" t="s">
        <v>258</v>
      </c>
      <c r="E186" s="200" t="s">
        <v>13</v>
      </c>
      <c r="F186" s="207" t="s">
        <v>239</v>
      </c>
      <c r="G186" s="305">
        <v>143.16999999999999</v>
      </c>
      <c r="H186" s="301">
        <v>35.79</v>
      </c>
      <c r="I186" s="202">
        <v>178.96</v>
      </c>
      <c r="J186" s="203">
        <f t="shared" si="46"/>
        <v>536.88</v>
      </c>
    </row>
    <row r="187" spans="1:10" ht="33.75">
      <c r="A187" s="224" t="s">
        <v>1311</v>
      </c>
      <c r="B187" s="206" t="s">
        <v>939</v>
      </c>
      <c r="C187" s="206" t="s">
        <v>736</v>
      </c>
      <c r="D187" s="201" t="s">
        <v>184</v>
      </c>
      <c r="E187" s="200" t="s">
        <v>1545</v>
      </c>
      <c r="F187" s="207" t="s">
        <v>940</v>
      </c>
      <c r="G187" s="207">
        <v>886.32999999999993</v>
      </c>
      <c r="H187" s="207">
        <v>60.48</v>
      </c>
      <c r="I187" s="202">
        <f t="shared" si="45"/>
        <v>946.81</v>
      </c>
      <c r="J187" s="203">
        <f t="shared" si="46"/>
        <v>2423.83</v>
      </c>
    </row>
    <row r="188" spans="1:10" ht="22.5">
      <c r="A188" s="224" t="s">
        <v>1312</v>
      </c>
      <c r="B188" s="206" t="s">
        <v>941</v>
      </c>
      <c r="C188" s="206" t="s">
        <v>736</v>
      </c>
      <c r="D188" s="201" t="s">
        <v>257</v>
      </c>
      <c r="E188" s="200" t="s">
        <v>13</v>
      </c>
      <c r="F188" s="207" t="s">
        <v>426</v>
      </c>
      <c r="G188" s="207">
        <v>184.61999999999998</v>
      </c>
      <c r="H188" s="207">
        <v>2.36</v>
      </c>
      <c r="I188" s="202">
        <f t="shared" si="45"/>
        <v>186.98</v>
      </c>
      <c r="J188" s="203">
        <f t="shared" si="46"/>
        <v>1682.82</v>
      </c>
    </row>
    <row r="189" spans="1:10">
      <c r="A189" s="215">
        <v>14</v>
      </c>
      <c r="B189" s="196"/>
      <c r="C189" s="308"/>
      <c r="D189" s="197" t="s">
        <v>1146</v>
      </c>
      <c r="E189" s="354" t="s">
        <v>1156</v>
      </c>
      <c r="F189" s="243">
        <v>1</v>
      </c>
      <c r="G189" s="243"/>
      <c r="H189" s="243"/>
      <c r="I189" s="243">
        <f>'Lista de instalação elétrica'!H131+SPDA!H14</f>
        <v>1918126.0099999988</v>
      </c>
      <c r="J189" s="244">
        <f t="shared" ref="J189:J240" si="47">ROUND(F189*I189,2)</f>
        <v>1918126.01</v>
      </c>
    </row>
    <row r="190" spans="1:10">
      <c r="A190" s="215">
        <v>15</v>
      </c>
      <c r="B190" s="196"/>
      <c r="C190" s="308"/>
      <c r="D190" s="197" t="s">
        <v>755</v>
      </c>
      <c r="E190" s="354" t="s">
        <v>1156</v>
      </c>
      <c r="F190" s="243">
        <v>1</v>
      </c>
      <c r="G190" s="243"/>
      <c r="H190" s="243"/>
      <c r="I190" s="243">
        <f>Hidráulica!H103</f>
        <v>129926.79000000001</v>
      </c>
      <c r="J190" s="244">
        <f t="shared" si="47"/>
        <v>129926.79</v>
      </c>
    </row>
    <row r="191" spans="1:10">
      <c r="A191" s="215">
        <v>16</v>
      </c>
      <c r="B191" s="196"/>
      <c r="C191" s="308"/>
      <c r="D191" s="197" t="s">
        <v>35</v>
      </c>
      <c r="E191" s="354" t="s">
        <v>1156</v>
      </c>
      <c r="F191" s="243">
        <v>1</v>
      </c>
      <c r="G191" s="243"/>
      <c r="H191" s="243"/>
      <c r="I191" s="243">
        <f>Esgoto!H51</f>
        <v>41986.350000000006</v>
      </c>
      <c r="J191" s="244">
        <f t="shared" si="47"/>
        <v>41986.35</v>
      </c>
    </row>
    <row r="192" spans="1:10">
      <c r="A192" s="215">
        <v>17</v>
      </c>
      <c r="B192" s="196"/>
      <c r="C192" s="308"/>
      <c r="D192" s="197" t="s">
        <v>36</v>
      </c>
      <c r="E192" s="354" t="s">
        <v>1156</v>
      </c>
      <c r="F192" s="243">
        <v>1</v>
      </c>
      <c r="G192" s="243"/>
      <c r="H192" s="243"/>
      <c r="I192" s="243">
        <f>'Combate a Incêndio'!H26</f>
        <v>128148.31</v>
      </c>
      <c r="J192" s="244">
        <f t="shared" si="47"/>
        <v>128148.31</v>
      </c>
    </row>
    <row r="193" spans="1:10">
      <c r="A193" s="215">
        <v>18</v>
      </c>
      <c r="B193" s="196"/>
      <c r="C193" s="308"/>
      <c r="D193" s="197" t="s">
        <v>2301</v>
      </c>
      <c r="E193" s="354" t="s">
        <v>1156</v>
      </c>
      <c r="F193" s="243">
        <v>1</v>
      </c>
      <c r="G193" s="243"/>
      <c r="H193" s="243"/>
      <c r="I193" s="243">
        <f>' IT médico'!G11+'SISTEMAS ESPECIAIS'!H33+SONORIZAÇÃO!H17</f>
        <v>458969.94</v>
      </c>
      <c r="J193" s="244">
        <f t="shared" ref="J193" si="48">ROUND(F193*I193,2)</f>
        <v>458969.94</v>
      </c>
    </row>
    <row r="194" spans="1:10">
      <c r="A194" s="215">
        <v>19</v>
      </c>
      <c r="B194" s="196"/>
      <c r="C194" s="308"/>
      <c r="D194" s="197" t="s">
        <v>37</v>
      </c>
      <c r="E194" s="354" t="s">
        <v>1156</v>
      </c>
      <c r="F194" s="243">
        <v>1</v>
      </c>
      <c r="G194" s="243"/>
      <c r="H194" s="243"/>
      <c r="I194" s="243">
        <f>'GASES MEDICINAIS'!H218</f>
        <v>359299.52500000008</v>
      </c>
      <c r="J194" s="244">
        <f t="shared" ref="J194" si="49">ROUND(F194*I194,2)</f>
        <v>359299.53</v>
      </c>
    </row>
    <row r="195" spans="1:10">
      <c r="A195" s="215">
        <v>20</v>
      </c>
      <c r="B195" s="196"/>
      <c r="C195" s="308"/>
      <c r="D195" s="197" t="s">
        <v>1144</v>
      </c>
      <c r="E195" s="354" t="s">
        <v>1156</v>
      </c>
      <c r="F195" s="243">
        <v>1</v>
      </c>
      <c r="G195" s="243"/>
      <c r="H195" s="243"/>
      <c r="I195" s="243">
        <f>CLIMATIZAÇÃO!G186</f>
        <v>840443.3899999999</v>
      </c>
      <c r="J195" s="244">
        <f>CLIMATIZAÇÃO!G186</f>
        <v>840443.3899999999</v>
      </c>
    </row>
    <row r="196" spans="1:10">
      <c r="A196" s="215">
        <v>21</v>
      </c>
      <c r="B196" s="196"/>
      <c r="C196" s="308"/>
      <c r="D196" s="197" t="s">
        <v>38</v>
      </c>
      <c r="E196" s="331"/>
      <c r="F196" s="198"/>
      <c r="G196" s="198"/>
      <c r="H196" s="198"/>
      <c r="I196" s="198"/>
      <c r="J196" s="198">
        <f>SUM(J197:J197)</f>
        <v>4003.16</v>
      </c>
    </row>
    <row r="197" spans="1:10">
      <c r="A197" s="199" t="s">
        <v>1313</v>
      </c>
      <c r="B197" s="200" t="s">
        <v>39</v>
      </c>
      <c r="C197" s="200"/>
      <c r="D197" s="201" t="s">
        <v>40</v>
      </c>
      <c r="E197" s="200" t="s">
        <v>11</v>
      </c>
      <c r="F197" s="202">
        <v>2287.52</v>
      </c>
      <c r="G197" s="207">
        <v>0.14999999999999991</v>
      </c>
      <c r="H197" s="207">
        <v>1.6</v>
      </c>
      <c r="I197" s="202">
        <f t="shared" ref="I197" si="50">G197+H197</f>
        <v>1.75</v>
      </c>
      <c r="J197" s="203">
        <f t="shared" ref="J197" si="51">ROUND(F197*I197,2)</f>
        <v>4003.16</v>
      </c>
    </row>
    <row r="198" spans="1:10">
      <c r="A198" s="245" t="s">
        <v>779</v>
      </c>
      <c r="B198" s="340"/>
      <c r="C198" s="248"/>
      <c r="D198" s="247"/>
      <c r="E198" s="248"/>
      <c r="F198" s="249"/>
      <c r="G198" s="249"/>
      <c r="H198" s="250"/>
      <c r="I198" s="249"/>
      <c r="J198" s="251">
        <f>J9+J25+J42+J73+J82+J89+J95+J104+J107+J117+J140+J147+J155+J189+J190+J191+J193+J194+J195+J196+J192</f>
        <v>6468222.9199999999</v>
      </c>
    </row>
    <row r="199" spans="1:10">
      <c r="A199" s="341" t="s">
        <v>756</v>
      </c>
      <c r="B199" s="246"/>
      <c r="C199" s="248"/>
      <c r="D199" s="247"/>
      <c r="E199" s="248"/>
      <c r="F199" s="249"/>
      <c r="G199" s="249"/>
      <c r="H199" s="249"/>
      <c r="I199" s="252">
        <f>'BDI serviços'!C42</f>
        <v>0.28110000000000002</v>
      </c>
      <c r="J199" s="251">
        <f>ROUND(J198*I199,2)</f>
        <v>1818217.46</v>
      </c>
    </row>
    <row r="200" spans="1:10">
      <c r="A200" s="245" t="s">
        <v>780</v>
      </c>
      <c r="B200" s="340"/>
      <c r="C200" s="248"/>
      <c r="D200" s="247"/>
      <c r="E200" s="248"/>
      <c r="F200" s="249"/>
      <c r="G200" s="249"/>
      <c r="H200" s="249"/>
      <c r="I200" s="249"/>
      <c r="J200" s="251">
        <f>J198+J199</f>
        <v>8286440.3799999999</v>
      </c>
    </row>
    <row r="201" spans="1:10">
      <c r="A201" s="215">
        <v>22</v>
      </c>
      <c r="B201" s="196"/>
      <c r="C201" s="308"/>
      <c r="D201" s="197" t="s">
        <v>1454</v>
      </c>
      <c r="E201" s="334"/>
      <c r="F201" s="243"/>
      <c r="G201" s="243"/>
      <c r="H201" s="243"/>
      <c r="I201" s="243"/>
      <c r="J201" s="244"/>
    </row>
    <row r="202" spans="1:10" ht="78.75">
      <c r="A202" s="225" t="s">
        <v>1314</v>
      </c>
      <c r="B202" s="206"/>
      <c r="C202" s="306" t="s">
        <v>304</v>
      </c>
      <c r="D202" s="253" t="s">
        <v>259</v>
      </c>
      <c r="E202" s="200" t="s">
        <v>13</v>
      </c>
      <c r="F202" s="227">
        <v>1</v>
      </c>
      <c r="G202" s="254">
        <v>3680</v>
      </c>
      <c r="H202" s="207"/>
      <c r="I202" s="202">
        <v>3680</v>
      </c>
      <c r="J202" s="203">
        <f t="shared" si="47"/>
        <v>3680</v>
      </c>
    </row>
    <row r="203" spans="1:10" ht="112.5">
      <c r="A203" s="225" t="s">
        <v>1315</v>
      </c>
      <c r="B203" s="206"/>
      <c r="C203" s="306" t="s">
        <v>304</v>
      </c>
      <c r="D203" s="255" t="s">
        <v>379</v>
      </c>
      <c r="E203" s="200" t="s">
        <v>13</v>
      </c>
      <c r="F203" s="227">
        <v>1</v>
      </c>
      <c r="G203" s="254">
        <v>14100</v>
      </c>
      <c r="H203" s="207"/>
      <c r="I203" s="202">
        <v>14100</v>
      </c>
      <c r="J203" s="203">
        <f t="shared" si="47"/>
        <v>14100</v>
      </c>
    </row>
    <row r="204" spans="1:10" ht="112.5">
      <c r="A204" s="225" t="s">
        <v>1537</v>
      </c>
      <c r="B204" s="206"/>
      <c r="C204" s="306" t="s">
        <v>304</v>
      </c>
      <c r="D204" s="255" t="s">
        <v>380</v>
      </c>
      <c r="E204" s="200" t="s">
        <v>13</v>
      </c>
      <c r="F204" s="227">
        <v>1</v>
      </c>
      <c r="G204" s="254">
        <v>19400</v>
      </c>
      <c r="H204" s="207"/>
      <c r="I204" s="202">
        <v>19400</v>
      </c>
      <c r="J204" s="203">
        <f t="shared" si="47"/>
        <v>19400</v>
      </c>
    </row>
    <row r="205" spans="1:10" ht="112.5">
      <c r="A205" s="225" t="s">
        <v>1538</v>
      </c>
      <c r="B205" s="206"/>
      <c r="C205" s="306" t="s">
        <v>304</v>
      </c>
      <c r="D205" s="255" t="s">
        <v>381</v>
      </c>
      <c r="E205" s="200" t="s">
        <v>13</v>
      </c>
      <c r="F205" s="227">
        <v>1</v>
      </c>
      <c r="G205" s="254">
        <v>19300</v>
      </c>
      <c r="H205" s="207"/>
      <c r="I205" s="202">
        <v>19300</v>
      </c>
      <c r="J205" s="203">
        <f t="shared" si="47"/>
        <v>19300</v>
      </c>
    </row>
    <row r="206" spans="1:10" ht="112.5">
      <c r="A206" s="225" t="s">
        <v>1316</v>
      </c>
      <c r="B206" s="206"/>
      <c r="C206" s="306" t="s">
        <v>304</v>
      </c>
      <c r="D206" s="255" t="s">
        <v>382</v>
      </c>
      <c r="E206" s="200" t="s">
        <v>13</v>
      </c>
      <c r="F206" s="227">
        <v>1</v>
      </c>
      <c r="G206" s="254">
        <v>19400</v>
      </c>
      <c r="H206" s="207"/>
      <c r="I206" s="202">
        <v>19400</v>
      </c>
      <c r="J206" s="203">
        <f t="shared" si="47"/>
        <v>19400</v>
      </c>
    </row>
    <row r="207" spans="1:10" ht="112.5">
      <c r="A207" s="225" t="s">
        <v>1317</v>
      </c>
      <c r="B207" s="206"/>
      <c r="C207" s="306" t="s">
        <v>304</v>
      </c>
      <c r="D207" s="255" t="s">
        <v>383</v>
      </c>
      <c r="E207" s="200" t="s">
        <v>13</v>
      </c>
      <c r="F207" s="227">
        <v>1</v>
      </c>
      <c r="G207" s="254">
        <v>30100</v>
      </c>
      <c r="H207" s="207"/>
      <c r="I207" s="202">
        <v>30100</v>
      </c>
      <c r="J207" s="203">
        <f t="shared" si="47"/>
        <v>30100</v>
      </c>
    </row>
    <row r="208" spans="1:10" ht="112.5">
      <c r="A208" s="225" t="s">
        <v>1318</v>
      </c>
      <c r="B208" s="206"/>
      <c r="C208" s="306" t="s">
        <v>304</v>
      </c>
      <c r="D208" s="255" t="s">
        <v>384</v>
      </c>
      <c r="E208" s="200" t="s">
        <v>13</v>
      </c>
      <c r="F208" s="227">
        <v>1</v>
      </c>
      <c r="G208" s="254">
        <v>23700</v>
      </c>
      <c r="H208" s="207"/>
      <c r="I208" s="202">
        <v>23700</v>
      </c>
      <c r="J208" s="203">
        <f t="shared" si="47"/>
        <v>23700</v>
      </c>
    </row>
    <row r="209" spans="1:10" ht="112.5">
      <c r="A209" s="225" t="s">
        <v>1319</v>
      </c>
      <c r="B209" s="206"/>
      <c r="C209" s="306" t="s">
        <v>304</v>
      </c>
      <c r="D209" s="255" t="s">
        <v>385</v>
      </c>
      <c r="E209" s="200" t="s">
        <v>13</v>
      </c>
      <c r="F209" s="227">
        <v>1</v>
      </c>
      <c r="G209" s="254">
        <v>58700</v>
      </c>
      <c r="H209" s="207"/>
      <c r="I209" s="202">
        <v>58700</v>
      </c>
      <c r="J209" s="203">
        <f t="shared" si="47"/>
        <v>58700</v>
      </c>
    </row>
    <row r="210" spans="1:10" ht="112.5">
      <c r="A210" s="225" t="s">
        <v>1320</v>
      </c>
      <c r="B210" s="206"/>
      <c r="C210" s="306" t="s">
        <v>304</v>
      </c>
      <c r="D210" s="255" t="s">
        <v>386</v>
      </c>
      <c r="E210" s="200" t="s">
        <v>13</v>
      </c>
      <c r="F210" s="227">
        <v>1</v>
      </c>
      <c r="G210" s="254">
        <v>13500</v>
      </c>
      <c r="H210" s="207"/>
      <c r="I210" s="202">
        <v>13500</v>
      </c>
      <c r="J210" s="203">
        <f t="shared" si="47"/>
        <v>13500</v>
      </c>
    </row>
    <row r="211" spans="1:10" ht="112.5">
      <c r="A211" s="225" t="s">
        <v>1328</v>
      </c>
      <c r="B211" s="206"/>
      <c r="C211" s="306" t="s">
        <v>304</v>
      </c>
      <c r="D211" s="255" t="s">
        <v>1323</v>
      </c>
      <c r="E211" s="200" t="s">
        <v>13</v>
      </c>
      <c r="F211" s="227">
        <v>1</v>
      </c>
      <c r="G211" s="254">
        <v>15700</v>
      </c>
      <c r="H211" s="207"/>
      <c r="I211" s="202">
        <v>15700</v>
      </c>
      <c r="J211" s="203">
        <f t="shared" si="47"/>
        <v>15700</v>
      </c>
    </row>
    <row r="212" spans="1:10" ht="112.5">
      <c r="A212" s="225" t="s">
        <v>1329</v>
      </c>
      <c r="B212" s="206"/>
      <c r="C212" s="306" t="s">
        <v>304</v>
      </c>
      <c r="D212" s="255" t="s">
        <v>1324</v>
      </c>
      <c r="E212" s="200" t="s">
        <v>13</v>
      </c>
      <c r="F212" s="227">
        <v>1</v>
      </c>
      <c r="G212" s="254">
        <v>24700</v>
      </c>
      <c r="H212" s="207"/>
      <c r="I212" s="202">
        <v>24700</v>
      </c>
      <c r="J212" s="203">
        <f t="shared" si="47"/>
        <v>24700</v>
      </c>
    </row>
    <row r="213" spans="1:10" ht="112.5">
      <c r="A213" s="225" t="s">
        <v>1330</v>
      </c>
      <c r="B213" s="206"/>
      <c r="C213" s="306" t="s">
        <v>304</v>
      </c>
      <c r="D213" s="255" t="s">
        <v>1325</v>
      </c>
      <c r="E213" s="200" t="s">
        <v>13</v>
      </c>
      <c r="F213" s="227">
        <v>1</v>
      </c>
      <c r="G213" s="254">
        <v>14400</v>
      </c>
      <c r="H213" s="207"/>
      <c r="I213" s="202">
        <v>14400</v>
      </c>
      <c r="J213" s="203">
        <f t="shared" si="47"/>
        <v>14400</v>
      </c>
    </row>
    <row r="214" spans="1:10" ht="112.5">
      <c r="A214" s="225" t="s">
        <v>1331</v>
      </c>
      <c r="B214" s="206"/>
      <c r="C214" s="306" t="s">
        <v>304</v>
      </c>
      <c r="D214" s="255" t="s">
        <v>1326</v>
      </c>
      <c r="E214" s="200" t="s">
        <v>13</v>
      </c>
      <c r="F214" s="227">
        <v>1</v>
      </c>
      <c r="G214" s="254">
        <v>14400</v>
      </c>
      <c r="H214" s="207"/>
      <c r="I214" s="202">
        <v>14400</v>
      </c>
      <c r="J214" s="203">
        <f t="shared" si="47"/>
        <v>14400</v>
      </c>
    </row>
    <row r="215" spans="1:10">
      <c r="A215" s="225" t="s">
        <v>1332</v>
      </c>
      <c r="B215" s="306" t="s">
        <v>1473</v>
      </c>
      <c r="C215" s="306" t="s">
        <v>254</v>
      </c>
      <c r="D215" s="255" t="s">
        <v>1474</v>
      </c>
      <c r="E215" s="200" t="s">
        <v>13</v>
      </c>
      <c r="F215" s="227">
        <v>2</v>
      </c>
      <c r="G215" s="305">
        <v>499.4</v>
      </c>
      <c r="H215" s="301">
        <v>124.85</v>
      </c>
      <c r="I215" s="202">
        <v>624.25</v>
      </c>
      <c r="J215" s="203">
        <f t="shared" si="47"/>
        <v>1248.5</v>
      </c>
    </row>
    <row r="216" spans="1:10" s="369" customFormat="1" ht="112.5">
      <c r="A216" s="225" t="s">
        <v>1333</v>
      </c>
      <c r="B216" s="363"/>
      <c r="C216" s="363"/>
      <c r="D216" s="364" t="s">
        <v>2302</v>
      </c>
      <c r="E216" s="365" t="s">
        <v>303</v>
      </c>
      <c r="F216" s="227">
        <v>1</v>
      </c>
      <c r="G216" s="371">
        <v>40000</v>
      </c>
      <c r="H216" s="367"/>
      <c r="I216" s="213">
        <f>G216+H216</f>
        <v>40000</v>
      </c>
      <c r="J216" s="368">
        <f t="shared" si="47"/>
        <v>40000</v>
      </c>
    </row>
    <row r="217" spans="1:10" s="369" customFormat="1" ht="22.5">
      <c r="A217" s="225" t="s">
        <v>1334</v>
      </c>
      <c r="B217" s="363" t="s">
        <v>2306</v>
      </c>
      <c r="C217" s="363" t="s">
        <v>47</v>
      </c>
      <c r="D217" s="370" t="s">
        <v>2305</v>
      </c>
      <c r="E217" s="365" t="s">
        <v>303</v>
      </c>
      <c r="F217" s="227">
        <v>1</v>
      </c>
      <c r="G217" s="366">
        <v>40745.980000000003</v>
      </c>
      <c r="H217" s="367"/>
      <c r="I217" s="213">
        <f>G217+H217</f>
        <v>40745.980000000003</v>
      </c>
      <c r="J217" s="368">
        <f t="shared" ref="J217" si="52">ROUND(F217*I217,2)</f>
        <v>40745.980000000003</v>
      </c>
    </row>
    <row r="218" spans="1:10">
      <c r="A218" s="225"/>
      <c r="B218" s="206"/>
      <c r="C218" s="306"/>
      <c r="D218" s="256" t="s">
        <v>1327</v>
      </c>
      <c r="E218" s="206"/>
      <c r="F218" s="227"/>
      <c r="G218" s="207"/>
      <c r="H218" s="207"/>
      <c r="I218" s="202"/>
      <c r="J218" s="203"/>
    </row>
    <row r="219" spans="1:10" ht="56.25">
      <c r="A219" s="225" t="s">
        <v>1335</v>
      </c>
      <c r="B219" s="206"/>
      <c r="C219" s="306" t="s">
        <v>304</v>
      </c>
      <c r="D219" s="257" t="s">
        <v>942</v>
      </c>
      <c r="E219" s="200" t="s">
        <v>13</v>
      </c>
      <c r="F219" s="227">
        <v>1</v>
      </c>
      <c r="G219" s="207">
        <v>275000</v>
      </c>
      <c r="H219" s="207"/>
      <c r="I219" s="202">
        <v>275000</v>
      </c>
      <c r="J219" s="203">
        <f t="shared" si="47"/>
        <v>275000</v>
      </c>
    </row>
    <row r="220" spans="1:10">
      <c r="A220" s="225" t="s">
        <v>1336</v>
      </c>
      <c r="B220" s="206"/>
      <c r="C220" s="306" t="s">
        <v>304</v>
      </c>
      <c r="D220" s="257" t="s">
        <v>943</v>
      </c>
      <c r="E220" s="200" t="s">
        <v>13</v>
      </c>
      <c r="F220" s="227">
        <v>2</v>
      </c>
      <c r="G220" s="207">
        <v>27000</v>
      </c>
      <c r="H220" s="207"/>
      <c r="I220" s="202">
        <v>27000</v>
      </c>
      <c r="J220" s="203">
        <f t="shared" si="47"/>
        <v>54000</v>
      </c>
    </row>
    <row r="221" spans="1:10">
      <c r="A221" s="225" t="s">
        <v>1337</v>
      </c>
      <c r="B221" s="206"/>
      <c r="C221" s="306" t="s">
        <v>304</v>
      </c>
      <c r="D221" s="257" t="s">
        <v>944</v>
      </c>
      <c r="E221" s="200" t="s">
        <v>13</v>
      </c>
      <c r="F221" s="227">
        <v>2</v>
      </c>
      <c r="G221" s="207">
        <v>2000</v>
      </c>
      <c r="H221" s="207"/>
      <c r="I221" s="202">
        <v>2000</v>
      </c>
      <c r="J221" s="203">
        <f t="shared" si="47"/>
        <v>4000</v>
      </c>
    </row>
    <row r="222" spans="1:10" ht="22.5">
      <c r="A222" s="225" t="s">
        <v>1338</v>
      </c>
      <c r="B222" s="206"/>
      <c r="C222" s="306" t="s">
        <v>304</v>
      </c>
      <c r="D222" s="257" t="s">
        <v>1548</v>
      </c>
      <c r="E222" s="200" t="s">
        <v>13</v>
      </c>
      <c r="F222" s="227">
        <v>6</v>
      </c>
      <c r="G222" s="207">
        <v>2800</v>
      </c>
      <c r="H222" s="207"/>
      <c r="I222" s="202">
        <v>2800</v>
      </c>
      <c r="J222" s="203">
        <f t="shared" si="47"/>
        <v>16800</v>
      </c>
    </row>
    <row r="223" spans="1:10" ht="22.5">
      <c r="A223" s="225" t="s">
        <v>1339</v>
      </c>
      <c r="B223" s="206"/>
      <c r="C223" s="306" t="s">
        <v>304</v>
      </c>
      <c r="D223" s="257" t="s">
        <v>1549</v>
      </c>
      <c r="E223" s="200" t="s">
        <v>13</v>
      </c>
      <c r="F223" s="227">
        <v>2</v>
      </c>
      <c r="G223" s="207">
        <v>6500</v>
      </c>
      <c r="H223" s="207"/>
      <c r="I223" s="202">
        <v>6500</v>
      </c>
      <c r="J223" s="203">
        <f t="shared" si="47"/>
        <v>13000</v>
      </c>
    </row>
    <row r="224" spans="1:10" ht="45">
      <c r="A224" s="225" t="s">
        <v>1340</v>
      </c>
      <c r="B224" s="206"/>
      <c r="C224" s="306" t="s">
        <v>304</v>
      </c>
      <c r="D224" s="257" t="s">
        <v>945</v>
      </c>
      <c r="E224" s="200" t="s">
        <v>13</v>
      </c>
      <c r="F224" s="227">
        <v>2</v>
      </c>
      <c r="G224" s="227">
        <v>48970.873728000006</v>
      </c>
      <c r="H224" s="207">
        <v>4897.0873728000006</v>
      </c>
      <c r="I224" s="202">
        <v>53867.961100800007</v>
      </c>
      <c r="J224" s="203">
        <f t="shared" si="47"/>
        <v>107735.92</v>
      </c>
    </row>
    <row r="225" spans="1:10" ht="45">
      <c r="A225" s="225" t="s">
        <v>1341</v>
      </c>
      <c r="B225" s="206"/>
      <c r="C225" s="306" t="s">
        <v>304</v>
      </c>
      <c r="D225" s="257" t="s">
        <v>946</v>
      </c>
      <c r="E225" s="200" t="s">
        <v>13</v>
      </c>
      <c r="F225" s="227">
        <v>2</v>
      </c>
      <c r="G225" s="227">
        <v>43909.064388000006</v>
      </c>
      <c r="H225" s="207">
        <v>4390.9064388000006</v>
      </c>
      <c r="I225" s="202">
        <v>48299.97082680001</v>
      </c>
      <c r="J225" s="203">
        <f t="shared" si="47"/>
        <v>96599.94</v>
      </c>
    </row>
    <row r="226" spans="1:10" ht="45">
      <c r="A226" s="225" t="s">
        <v>1342</v>
      </c>
      <c r="B226" s="206"/>
      <c r="C226" s="306" t="s">
        <v>304</v>
      </c>
      <c r="D226" s="257" t="s">
        <v>947</v>
      </c>
      <c r="E226" s="200" t="s">
        <v>13</v>
      </c>
      <c r="F226" s="227">
        <v>1</v>
      </c>
      <c r="G226" s="227">
        <v>11287.355940000001</v>
      </c>
      <c r="H226" s="207">
        <v>1128.7355940000002</v>
      </c>
      <c r="I226" s="202">
        <v>12416.091534000001</v>
      </c>
      <c r="J226" s="203">
        <f t="shared" si="47"/>
        <v>12416.09</v>
      </c>
    </row>
    <row r="227" spans="1:10" ht="45">
      <c r="A227" s="225" t="s">
        <v>1343</v>
      </c>
      <c r="B227" s="206"/>
      <c r="C227" s="306" t="s">
        <v>304</v>
      </c>
      <c r="D227" s="257" t="s">
        <v>948</v>
      </c>
      <c r="E227" s="200" t="s">
        <v>13</v>
      </c>
      <c r="F227" s="227">
        <v>1</v>
      </c>
      <c r="G227" s="227">
        <v>15413.470020000001</v>
      </c>
      <c r="H227" s="207">
        <v>1541.3470020000002</v>
      </c>
      <c r="I227" s="202">
        <v>16954.817021999999</v>
      </c>
      <c r="J227" s="203">
        <f t="shared" si="47"/>
        <v>16954.82</v>
      </c>
    </row>
    <row r="228" spans="1:10" ht="45">
      <c r="A228" s="225" t="s">
        <v>1344</v>
      </c>
      <c r="B228" s="206"/>
      <c r="C228" s="306" t="s">
        <v>304</v>
      </c>
      <c r="D228" s="257" t="s">
        <v>949</v>
      </c>
      <c r="E228" s="200" t="s">
        <v>13</v>
      </c>
      <c r="F228" s="227">
        <v>1</v>
      </c>
      <c r="G228" s="227">
        <v>14521.325220000001</v>
      </c>
      <c r="H228" s="207">
        <v>1452.1325220000001</v>
      </c>
      <c r="I228" s="202">
        <v>15973.457742000001</v>
      </c>
      <c r="J228" s="203">
        <f t="shared" si="47"/>
        <v>15973.46</v>
      </c>
    </row>
    <row r="229" spans="1:10" ht="45">
      <c r="A229" s="225" t="s">
        <v>1345</v>
      </c>
      <c r="B229" s="206"/>
      <c r="C229" s="306" t="s">
        <v>304</v>
      </c>
      <c r="D229" s="257" t="s">
        <v>950</v>
      </c>
      <c r="E229" s="200" t="s">
        <v>13</v>
      </c>
      <c r="F229" s="227">
        <v>1</v>
      </c>
      <c r="G229" s="227">
        <v>22458.822048000002</v>
      </c>
      <c r="H229" s="207">
        <v>2245.8822048000002</v>
      </c>
      <c r="I229" s="202">
        <v>24704.704252800002</v>
      </c>
      <c r="J229" s="203">
        <f t="shared" si="47"/>
        <v>24704.7</v>
      </c>
    </row>
    <row r="230" spans="1:10" ht="45">
      <c r="A230" s="225" t="s">
        <v>1346</v>
      </c>
      <c r="B230" s="206"/>
      <c r="C230" s="306" t="s">
        <v>304</v>
      </c>
      <c r="D230" s="257" t="s">
        <v>951</v>
      </c>
      <c r="E230" s="200" t="s">
        <v>13</v>
      </c>
      <c r="F230" s="227">
        <v>2</v>
      </c>
      <c r="G230" s="227">
        <v>10636.112484000001</v>
      </c>
      <c r="H230" s="207">
        <v>1063.6112484000002</v>
      </c>
      <c r="I230" s="202">
        <v>11699.723732400002</v>
      </c>
      <c r="J230" s="203">
        <f t="shared" si="47"/>
        <v>23399.45</v>
      </c>
    </row>
    <row r="231" spans="1:10" ht="45">
      <c r="A231" s="225" t="s">
        <v>1347</v>
      </c>
      <c r="B231" s="206"/>
      <c r="C231" s="306" t="s">
        <v>304</v>
      </c>
      <c r="D231" s="257" t="s">
        <v>952</v>
      </c>
      <c r="E231" s="200" t="s">
        <v>13</v>
      </c>
      <c r="F231" s="227">
        <v>1</v>
      </c>
      <c r="G231" s="227">
        <v>10636.112484000001</v>
      </c>
      <c r="H231" s="207">
        <v>1063.6112484000002</v>
      </c>
      <c r="I231" s="202">
        <v>11699.723732400002</v>
      </c>
      <c r="J231" s="203">
        <f t="shared" si="47"/>
        <v>11699.72</v>
      </c>
    </row>
    <row r="232" spans="1:10" ht="22.5">
      <c r="A232" s="225" t="s">
        <v>1348</v>
      </c>
      <c r="B232" s="206"/>
      <c r="C232" s="306" t="s">
        <v>304</v>
      </c>
      <c r="D232" s="257" t="s">
        <v>958</v>
      </c>
      <c r="E232" s="200" t="s">
        <v>13</v>
      </c>
      <c r="F232" s="227">
        <v>4</v>
      </c>
      <c r="G232" s="207">
        <v>2092.17</v>
      </c>
      <c r="H232" s="207"/>
      <c r="I232" s="202">
        <v>2092.17</v>
      </c>
      <c r="J232" s="203">
        <f t="shared" si="47"/>
        <v>8368.68</v>
      </c>
    </row>
    <row r="233" spans="1:10" ht="22.5">
      <c r="A233" s="225" t="s">
        <v>1349</v>
      </c>
      <c r="B233" s="206"/>
      <c r="C233" s="306" t="s">
        <v>304</v>
      </c>
      <c r="D233" s="257" t="s">
        <v>959</v>
      </c>
      <c r="E233" s="200" t="s">
        <v>13</v>
      </c>
      <c r="F233" s="227">
        <v>3</v>
      </c>
      <c r="G233" s="207">
        <v>2092.17</v>
      </c>
      <c r="H233" s="207"/>
      <c r="I233" s="202">
        <v>2092.17</v>
      </c>
      <c r="J233" s="203">
        <f t="shared" si="47"/>
        <v>6276.51</v>
      </c>
    </row>
    <row r="234" spans="1:10" ht="22.5">
      <c r="A234" s="225" t="s">
        <v>1350</v>
      </c>
      <c r="B234" s="206"/>
      <c r="C234" s="306" t="s">
        <v>304</v>
      </c>
      <c r="D234" s="257" t="s">
        <v>960</v>
      </c>
      <c r="E234" s="200" t="s">
        <v>13</v>
      </c>
      <c r="F234" s="227">
        <v>1</v>
      </c>
      <c r="G234" s="207">
        <v>2510.61</v>
      </c>
      <c r="H234" s="207"/>
      <c r="I234" s="202">
        <v>2510.61</v>
      </c>
      <c r="J234" s="203">
        <f t="shared" si="47"/>
        <v>2510.61</v>
      </c>
    </row>
    <row r="235" spans="1:10" ht="22.5">
      <c r="A235" s="225" t="s">
        <v>1351</v>
      </c>
      <c r="B235" s="206"/>
      <c r="C235" s="306" t="s">
        <v>304</v>
      </c>
      <c r="D235" s="257" t="s">
        <v>961</v>
      </c>
      <c r="E235" s="200" t="s">
        <v>13</v>
      </c>
      <c r="F235" s="227">
        <v>2</v>
      </c>
      <c r="G235" s="207">
        <v>2186.61</v>
      </c>
      <c r="H235" s="207"/>
      <c r="I235" s="202">
        <v>2186.61</v>
      </c>
      <c r="J235" s="203">
        <f t="shared" si="47"/>
        <v>4373.22</v>
      </c>
    </row>
    <row r="236" spans="1:10" ht="191.25">
      <c r="A236" s="225" t="s">
        <v>1352</v>
      </c>
      <c r="B236" s="206"/>
      <c r="C236" s="358" t="s">
        <v>304</v>
      </c>
      <c r="D236" s="359" t="s">
        <v>1552</v>
      </c>
      <c r="E236" s="360" t="s">
        <v>303</v>
      </c>
      <c r="F236" s="361">
        <v>11</v>
      </c>
      <c r="G236" s="207">
        <v>6150</v>
      </c>
      <c r="H236" s="207"/>
      <c r="I236" s="202">
        <v>6150</v>
      </c>
      <c r="J236" s="203">
        <f t="shared" si="47"/>
        <v>67650</v>
      </c>
    </row>
    <row r="237" spans="1:10" ht="101.25">
      <c r="A237" s="225" t="s">
        <v>1353</v>
      </c>
      <c r="B237" s="206"/>
      <c r="C237" s="358" t="s">
        <v>304</v>
      </c>
      <c r="D237" s="359" t="s">
        <v>1122</v>
      </c>
      <c r="E237" s="360" t="s">
        <v>303</v>
      </c>
      <c r="F237" s="361">
        <v>3</v>
      </c>
      <c r="G237" s="207">
        <v>10000</v>
      </c>
      <c r="H237" s="207"/>
      <c r="I237" s="202">
        <v>10000</v>
      </c>
      <c r="J237" s="203">
        <f t="shared" si="47"/>
        <v>30000</v>
      </c>
    </row>
    <row r="238" spans="1:10" ht="101.25">
      <c r="A238" s="225" t="s">
        <v>1550</v>
      </c>
      <c r="B238" s="206"/>
      <c r="C238" s="358" t="s">
        <v>304</v>
      </c>
      <c r="D238" s="359" t="s">
        <v>1123</v>
      </c>
      <c r="E238" s="360" t="s">
        <v>303</v>
      </c>
      <c r="F238" s="361">
        <v>6</v>
      </c>
      <c r="G238" s="207">
        <v>12000</v>
      </c>
      <c r="H238" s="207"/>
      <c r="I238" s="202">
        <v>12000</v>
      </c>
      <c r="J238" s="203">
        <f t="shared" si="47"/>
        <v>72000</v>
      </c>
    </row>
    <row r="239" spans="1:10" ht="101.25">
      <c r="A239" s="225" t="s">
        <v>1561</v>
      </c>
      <c r="B239" s="206"/>
      <c r="C239" s="358" t="s">
        <v>304</v>
      </c>
      <c r="D239" s="359" t="s">
        <v>1124</v>
      </c>
      <c r="E239" s="360" t="s">
        <v>303</v>
      </c>
      <c r="F239" s="361">
        <v>2</v>
      </c>
      <c r="G239" s="207">
        <v>14850</v>
      </c>
      <c r="H239" s="207"/>
      <c r="I239" s="202">
        <v>14850</v>
      </c>
      <c r="J239" s="203">
        <f t="shared" si="47"/>
        <v>29700</v>
      </c>
    </row>
    <row r="240" spans="1:10" ht="67.5">
      <c r="A240" s="225" t="s">
        <v>1551</v>
      </c>
      <c r="B240" s="206"/>
      <c r="C240" s="358" t="s">
        <v>304</v>
      </c>
      <c r="D240" s="359" t="s">
        <v>1125</v>
      </c>
      <c r="E240" s="360" t="s">
        <v>303</v>
      </c>
      <c r="F240" s="361">
        <v>1</v>
      </c>
      <c r="G240" s="207">
        <v>20300</v>
      </c>
      <c r="H240" s="207"/>
      <c r="I240" s="202">
        <v>20300</v>
      </c>
      <c r="J240" s="203">
        <f t="shared" si="47"/>
        <v>20300</v>
      </c>
    </row>
    <row r="241" spans="1:10" ht="83.25" customHeight="1">
      <c r="A241" s="225" t="s">
        <v>1354</v>
      </c>
      <c r="B241" s="206"/>
      <c r="C241" s="306" t="s">
        <v>304</v>
      </c>
      <c r="D241" s="257" t="s">
        <v>1140</v>
      </c>
      <c r="E241" s="200" t="s">
        <v>13</v>
      </c>
      <c r="F241" s="227">
        <v>1</v>
      </c>
      <c r="G241" s="207">
        <v>3845</v>
      </c>
      <c r="H241" s="207">
        <v>0</v>
      </c>
      <c r="I241" s="202">
        <v>3845</v>
      </c>
      <c r="J241" s="203">
        <f t="shared" ref="J241" si="53">ROUND(F241*I241,2)</f>
        <v>3845</v>
      </c>
    </row>
    <row r="242" spans="1:10">
      <c r="A242" s="225" t="s">
        <v>1562</v>
      </c>
      <c r="B242" s="206"/>
      <c r="C242" s="306"/>
      <c r="D242" s="256" t="s">
        <v>1452</v>
      </c>
      <c r="E242" s="206"/>
      <c r="F242" s="227"/>
      <c r="G242" s="207"/>
      <c r="H242" s="207"/>
      <c r="I242" s="202"/>
      <c r="J242" s="203"/>
    </row>
    <row r="243" spans="1:10" ht="22.5">
      <c r="A243" s="225" t="s">
        <v>1563</v>
      </c>
      <c r="B243" s="206"/>
      <c r="C243" s="306" t="s">
        <v>304</v>
      </c>
      <c r="D243" s="257" t="s">
        <v>1434</v>
      </c>
      <c r="E243" s="200" t="s">
        <v>1547</v>
      </c>
      <c r="F243" s="227">
        <v>1</v>
      </c>
      <c r="G243" s="207">
        <v>44350</v>
      </c>
      <c r="H243" s="207">
        <v>0</v>
      </c>
      <c r="I243" s="202">
        <v>39600</v>
      </c>
      <c r="J243" s="203">
        <f t="shared" ref="J243:J247" si="54">ROUND(F243*I243,2)</f>
        <v>39600</v>
      </c>
    </row>
    <row r="244" spans="1:10" ht="24.75" customHeight="1">
      <c r="A244" s="225" t="s">
        <v>1564</v>
      </c>
      <c r="B244" s="206"/>
      <c r="C244" s="306" t="s">
        <v>304</v>
      </c>
      <c r="D244" s="257" t="s">
        <v>1435</v>
      </c>
      <c r="E244" s="200" t="s">
        <v>1547</v>
      </c>
      <c r="F244" s="227">
        <v>1</v>
      </c>
      <c r="G244" s="207">
        <v>7510</v>
      </c>
      <c r="H244" s="207">
        <v>0</v>
      </c>
      <c r="I244" s="202">
        <v>7520</v>
      </c>
      <c r="J244" s="203">
        <f t="shared" si="54"/>
        <v>7520</v>
      </c>
    </row>
    <row r="245" spans="1:10" ht="22.5" customHeight="1">
      <c r="A245" s="225" t="s">
        <v>1565</v>
      </c>
      <c r="B245" s="206"/>
      <c r="C245" s="306" t="s">
        <v>304</v>
      </c>
      <c r="D245" s="257" t="s">
        <v>1436</v>
      </c>
      <c r="E245" s="200" t="s">
        <v>1547</v>
      </c>
      <c r="F245" s="227">
        <v>2</v>
      </c>
      <c r="G245" s="207">
        <v>3000</v>
      </c>
      <c r="H245" s="207">
        <v>0</v>
      </c>
      <c r="I245" s="202">
        <v>2900</v>
      </c>
      <c r="J245" s="203">
        <f t="shared" si="54"/>
        <v>5800</v>
      </c>
    </row>
    <row r="246" spans="1:10" ht="24" customHeight="1">
      <c r="A246" s="225" t="s">
        <v>1566</v>
      </c>
      <c r="B246" s="206"/>
      <c r="C246" s="306" t="s">
        <v>304</v>
      </c>
      <c r="D246" s="257" t="s">
        <v>1436</v>
      </c>
      <c r="E246" s="200" t="s">
        <v>1547</v>
      </c>
      <c r="F246" s="227">
        <v>1</v>
      </c>
      <c r="G246" s="207">
        <v>390000</v>
      </c>
      <c r="H246" s="207">
        <v>0</v>
      </c>
      <c r="I246" s="202">
        <v>385000</v>
      </c>
      <c r="J246" s="203">
        <f t="shared" si="54"/>
        <v>385000</v>
      </c>
    </row>
    <row r="247" spans="1:10" ht="22.5">
      <c r="A247" s="225" t="s">
        <v>1567</v>
      </c>
      <c r="B247" s="206"/>
      <c r="C247" s="306" t="s">
        <v>304</v>
      </c>
      <c r="D247" s="257" t="s">
        <v>1437</v>
      </c>
      <c r="E247" s="200" t="s">
        <v>1547</v>
      </c>
      <c r="F247" s="227">
        <v>1</v>
      </c>
      <c r="G247" s="207">
        <v>235500</v>
      </c>
      <c r="H247" s="207">
        <v>0</v>
      </c>
      <c r="I247" s="202">
        <v>236000</v>
      </c>
      <c r="J247" s="203">
        <f t="shared" si="54"/>
        <v>236000</v>
      </c>
    </row>
    <row r="248" spans="1:10">
      <c r="A248" s="225"/>
      <c r="B248" s="206"/>
      <c r="C248" s="306"/>
      <c r="D248" s="321" t="s">
        <v>1534</v>
      </c>
      <c r="E248" s="206"/>
      <c r="F248" s="227"/>
      <c r="G248" s="207"/>
      <c r="H248" s="207"/>
      <c r="I248" s="202"/>
      <c r="J248" s="203"/>
    </row>
    <row r="249" spans="1:10" s="329" customFormat="1" ht="115.5" customHeight="1">
      <c r="A249" s="225" t="s">
        <v>1475</v>
      </c>
      <c r="B249" s="323"/>
      <c r="C249" s="324" t="s">
        <v>304</v>
      </c>
      <c r="D249" s="336" t="s">
        <v>1535</v>
      </c>
      <c r="E249" s="200" t="s">
        <v>13</v>
      </c>
      <c r="F249" s="325">
        <v>2</v>
      </c>
      <c r="G249" s="326">
        <v>172000</v>
      </c>
      <c r="H249" s="330"/>
      <c r="I249" s="327">
        <v>172000</v>
      </c>
      <c r="J249" s="328">
        <f>ROUND(F249*I249,2)</f>
        <v>344000</v>
      </c>
    </row>
    <row r="250" spans="1:10" s="329" customFormat="1" ht="114.75" customHeight="1">
      <c r="A250" s="225" t="s">
        <v>1476</v>
      </c>
      <c r="B250" s="323"/>
      <c r="C250" s="324" t="s">
        <v>304</v>
      </c>
      <c r="D250" s="337" t="s">
        <v>1536</v>
      </c>
      <c r="E250" s="200" t="s">
        <v>13</v>
      </c>
      <c r="F250" s="325">
        <v>2</v>
      </c>
      <c r="G250" s="326">
        <v>115000</v>
      </c>
      <c r="H250" s="330">
        <v>0</v>
      </c>
      <c r="I250" s="327">
        <v>115000</v>
      </c>
      <c r="J250" s="328">
        <f>ROUND(F250*I250,2)</f>
        <v>230000</v>
      </c>
    </row>
    <row r="251" spans="1:10">
      <c r="A251" s="231" t="s">
        <v>781</v>
      </c>
      <c r="B251" s="231"/>
      <c r="C251" s="233"/>
      <c r="D251" s="265"/>
      <c r="E251" s="233"/>
      <c r="F251" s="234"/>
      <c r="G251" s="234"/>
      <c r="H251" s="322"/>
      <c r="I251" s="234"/>
      <c r="J251" s="266">
        <f>SUM(J202:J250)</f>
        <v>2518302.5999999996</v>
      </c>
    </row>
    <row r="252" spans="1:10">
      <c r="A252" s="264" t="s">
        <v>778</v>
      </c>
      <c r="B252" s="264"/>
      <c r="C252" s="233"/>
      <c r="D252" s="265"/>
      <c r="E252" s="233"/>
      <c r="F252" s="234"/>
      <c r="G252" s="234"/>
      <c r="H252" s="234"/>
      <c r="I252" s="267">
        <f>'BDI equipamentos'!C42</f>
        <v>0.15279999999999999</v>
      </c>
      <c r="J252" s="266">
        <f>ROUND(J251*I252,2)</f>
        <v>384796.64</v>
      </c>
    </row>
    <row r="253" spans="1:10">
      <c r="A253" s="231" t="s">
        <v>782</v>
      </c>
      <c r="B253" s="231"/>
      <c r="C253" s="233"/>
      <c r="D253" s="265"/>
      <c r="E253" s="233"/>
      <c r="F253" s="234"/>
      <c r="G253" s="234"/>
      <c r="H253" s="234"/>
      <c r="I253" s="234"/>
      <c r="J253" s="266">
        <f>J251+J252</f>
        <v>2903099.2399999998</v>
      </c>
    </row>
    <row r="254" spans="1:10">
      <c r="A254" s="231" t="s">
        <v>783</v>
      </c>
      <c r="B254" s="231"/>
      <c r="C254" s="233"/>
      <c r="D254" s="265"/>
      <c r="E254" s="233"/>
      <c r="F254" s="234"/>
      <c r="G254" s="234"/>
      <c r="H254" s="234"/>
      <c r="I254" s="234"/>
      <c r="J254" s="266">
        <f>J200+J253</f>
        <v>11189539.619999999</v>
      </c>
    </row>
    <row r="255" spans="1:10">
      <c r="A255" s="264" t="s">
        <v>41</v>
      </c>
      <c r="B255" s="264"/>
      <c r="C255" s="233"/>
      <c r="D255" s="265"/>
      <c r="E255" s="233"/>
      <c r="F255" s="234"/>
      <c r="G255" s="234"/>
      <c r="H255" s="234"/>
      <c r="I255" s="234"/>
      <c r="J255" s="266">
        <f>J254/C4</f>
        <v>4358.7910265199907</v>
      </c>
    </row>
    <row r="257" spans="4:10">
      <c r="D257" s="338"/>
    </row>
    <row r="258" spans="4:10">
      <c r="D258" s="339" t="s">
        <v>1532</v>
      </c>
    </row>
    <row r="259" spans="4:10">
      <c r="D259" s="339" t="s">
        <v>1533</v>
      </c>
    </row>
    <row r="260" spans="4:10" ht="15.75">
      <c r="D260" s="258"/>
      <c r="E260" s="335"/>
      <c r="F260" s="259"/>
      <c r="G260" s="260"/>
      <c r="H260" s="260"/>
      <c r="I260" s="260"/>
      <c r="J260" s="260"/>
    </row>
  </sheetData>
  <autoFilter ref="A8:J255"/>
  <customSheetViews>
    <customSheetView guid="{1D8CB36E-9B6A-4B9B-B1E2-DCA77B5E31B1}" showPageBreaks="1" showGridLines="0" printArea="1" showAutoFilter="1" view="pageBreakPreview" topLeftCell="A146">
      <selection activeCell="D155" sqref="D155"/>
      <rowBreaks count="4" manualBreakCount="4">
        <brk id="95" max="9" man="1"/>
        <brk id="147" max="9" man="1"/>
        <brk id="199" max="9" man="1"/>
        <brk id="234" max="9" man="1"/>
      </rowBreaks>
      <pageMargins left="0.51181102362204722" right="0.51181102362204722" top="1.1811023622047245" bottom="1.5748031496062993" header="0.31496062992125984" footer="0.31496062992125984"/>
      <printOptions horizontalCentered="1"/>
      <pageSetup paperSize="9" scale="55" orientation="portrait" r:id="rId1"/>
      <autoFilter ref="A8:J255"/>
    </customSheetView>
    <customSheetView guid="{17A4E753-33F2-4577-AD00-66EE1CD06ED8}" showPageBreaks="1" showGridLines="0" printArea="1" showAutoFilter="1" view="pageBreakPreview" topLeftCell="A246">
      <selection activeCell="F93" sqref="F93"/>
      <rowBreaks count="4" manualBreakCount="4">
        <brk id="95" max="9" man="1"/>
        <brk id="147" max="9" man="1"/>
        <brk id="199" max="9" man="1"/>
        <brk id="234" max="9" man="1"/>
      </rowBreaks>
      <pageMargins left="0.51181102362204722" right="0.51181102362204722" top="1.1811023622047245" bottom="1.5748031496062993" header="0.31496062992125984" footer="0.31496062992125984"/>
      <printOptions horizontalCentered="1"/>
      <pageSetup paperSize="9" scale="55" orientation="portrait" verticalDpi="0" r:id="rId2"/>
      <autoFilter ref="A8:J255"/>
    </customSheetView>
    <customSheetView guid="{55F0ADB6-0606-4326-9656-2AA8F51173BE}" showGridLines="0" printArea="1" hiddenColumns="1" topLeftCell="A178">
      <selection activeCell="A186" sqref="A186:XFD186"/>
      <pageMargins left="0.51181102362204722" right="0.51181102362204722" top="1.1811023622047245" bottom="1.5748031496062993" header="0.31496062992125984" footer="0.31496062992125984"/>
      <pageSetup paperSize="9" scale="64" orientation="portrait" r:id="rId3"/>
    </customSheetView>
    <customSheetView guid="{9C8224A7-552D-41D4-9DDD-307712C35EF4}" showPageBreaks="1" showGridLines="0" printArea="1" showAutoFilter="1" view="pageBreakPreview" topLeftCell="A135">
      <selection activeCell="K141" sqref="K141"/>
      <rowBreaks count="4" manualBreakCount="4">
        <brk id="95" max="9" man="1"/>
        <brk id="147" max="9" man="1"/>
        <brk id="199" max="9" man="1"/>
        <brk id="234" max="9" man="1"/>
      </rowBreaks>
      <pageMargins left="0.51181102362204722" right="0.51181102362204722" top="1.1811023622047245" bottom="1.5748031496062993" header="0.31496062992125984" footer="0.31496062992125984"/>
      <printOptions horizontalCentered="1"/>
      <pageSetup paperSize="9" scale="55" orientation="portrait" r:id="rId4"/>
      <autoFilter ref="A8:J255"/>
    </customSheetView>
  </customSheetViews>
  <mergeCells count="8">
    <mergeCell ref="D73:F73"/>
    <mergeCell ref="B1:J1"/>
    <mergeCell ref="B2:J2"/>
    <mergeCell ref="B3:J3"/>
    <mergeCell ref="D42:F42"/>
    <mergeCell ref="D25:F25"/>
    <mergeCell ref="D43:F43"/>
    <mergeCell ref="D59:F59"/>
  </mergeCells>
  <printOptions horizontalCentered="1"/>
  <pageMargins left="0.51181102362204722" right="0.51181102362204722" top="1.1811023622047245" bottom="1.5748031496062993" header="0.31496062992125984" footer="0.31496062992125984"/>
  <pageSetup paperSize="9" scale="55" orientation="portrait" r:id="rId5"/>
  <rowBreaks count="4" manualBreakCount="4">
    <brk id="95" max="9" man="1"/>
    <brk id="147" max="9" man="1"/>
    <brk id="199" max="9" man="1"/>
    <brk id="234"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70" zoomScaleNormal="85" zoomScaleSheetLayoutView="70" workbookViewId="0">
      <selection activeCell="F42" sqref="F42"/>
    </sheetView>
  </sheetViews>
  <sheetFormatPr defaultRowHeight="11.25"/>
  <cols>
    <col min="1" max="1" width="9.85546875" style="89" customWidth="1"/>
    <col min="2" max="2" width="18.42578125" style="86" bestFit="1" customWidth="1"/>
    <col min="3" max="3" width="18.42578125" style="86" customWidth="1"/>
    <col min="4" max="4" width="80.85546875" style="294" customWidth="1"/>
    <col min="5" max="5" width="13.140625" style="295" customWidth="1"/>
    <col min="6" max="6" width="13" style="294" customWidth="1"/>
    <col min="7" max="7" width="14.28515625" style="296" customWidth="1"/>
    <col min="8" max="8" width="16.42578125" style="296" customWidth="1"/>
    <col min="9" max="16384" width="9.140625" style="287"/>
  </cols>
  <sheetData>
    <row r="1" spans="1:8" ht="15">
      <c r="A1" s="443" t="s">
        <v>819</v>
      </c>
      <c r="B1" s="444"/>
      <c r="C1" s="444"/>
      <c r="D1" s="444"/>
      <c r="E1" s="444"/>
      <c r="F1" s="444"/>
      <c r="G1" s="444"/>
      <c r="H1" s="445"/>
    </row>
    <row r="2" spans="1:8" s="79" customFormat="1">
      <c r="A2" s="76" t="s">
        <v>267</v>
      </c>
      <c r="B2" s="73" t="s">
        <v>1</v>
      </c>
      <c r="C2" s="73" t="s">
        <v>1321</v>
      </c>
      <c r="D2" s="77" t="s">
        <v>2</v>
      </c>
      <c r="E2" s="77" t="s">
        <v>16</v>
      </c>
      <c r="F2" s="77" t="s">
        <v>4</v>
      </c>
      <c r="G2" s="78" t="s">
        <v>268</v>
      </c>
      <c r="H2" s="78" t="s">
        <v>269</v>
      </c>
    </row>
    <row r="3" spans="1:8" ht="78.75">
      <c r="A3" s="66" t="s">
        <v>2110</v>
      </c>
      <c r="B3" s="66" t="s">
        <v>1155</v>
      </c>
      <c r="C3" s="66" t="s">
        <v>1151</v>
      </c>
      <c r="D3" s="84" t="s">
        <v>1457</v>
      </c>
      <c r="E3" s="72" t="s">
        <v>1156</v>
      </c>
      <c r="F3" s="68">
        <v>1</v>
      </c>
      <c r="G3" s="69">
        <v>124785.89</v>
      </c>
      <c r="H3" s="68">
        <f>ROUND(F3*G3,2)</f>
        <v>124785.89</v>
      </c>
    </row>
    <row r="4" spans="1:8">
      <c r="A4" s="66" t="s">
        <v>2111</v>
      </c>
      <c r="B4" s="66"/>
      <c r="C4" s="66" t="s">
        <v>304</v>
      </c>
      <c r="D4" s="84" t="s">
        <v>802</v>
      </c>
      <c r="E4" s="72" t="s">
        <v>21</v>
      </c>
      <c r="F4" s="68">
        <v>300</v>
      </c>
      <c r="G4" s="69">
        <f>(19.5/6)*1.35</f>
        <v>4.3875000000000002</v>
      </c>
      <c r="H4" s="68">
        <f t="shared" ref="H4:H10" si="0">ROUND(F4*G4,2)</f>
        <v>1316.25</v>
      </c>
    </row>
    <row r="5" spans="1:8">
      <c r="A5" s="66" t="s">
        <v>2112</v>
      </c>
      <c r="B5" s="66"/>
      <c r="C5" s="66" t="s">
        <v>304</v>
      </c>
      <c r="D5" s="84" t="s">
        <v>803</v>
      </c>
      <c r="E5" s="72" t="s">
        <v>303</v>
      </c>
      <c r="F5" s="68">
        <v>3</v>
      </c>
      <c r="G5" s="69">
        <v>50</v>
      </c>
      <c r="H5" s="68">
        <f t="shared" si="0"/>
        <v>150</v>
      </c>
    </row>
    <row r="6" spans="1:8">
      <c r="A6" s="66" t="s">
        <v>2113</v>
      </c>
      <c r="B6" s="66"/>
      <c r="C6" s="66" t="s">
        <v>304</v>
      </c>
      <c r="D6" s="84" t="s">
        <v>804</v>
      </c>
      <c r="E6" s="72" t="s">
        <v>303</v>
      </c>
      <c r="F6" s="68">
        <v>1</v>
      </c>
      <c r="G6" s="69">
        <v>74.900000000000006</v>
      </c>
      <c r="H6" s="68">
        <f t="shared" si="0"/>
        <v>74.900000000000006</v>
      </c>
    </row>
    <row r="7" spans="1:8">
      <c r="A7" s="66" t="s">
        <v>2114</v>
      </c>
      <c r="B7" s="80" t="s">
        <v>1153</v>
      </c>
      <c r="C7" s="66" t="s">
        <v>1151</v>
      </c>
      <c r="D7" s="84" t="s">
        <v>805</v>
      </c>
      <c r="E7" s="288" t="s">
        <v>21</v>
      </c>
      <c r="F7" s="289">
        <v>200</v>
      </c>
      <c r="G7" s="290">
        <v>5.5</v>
      </c>
      <c r="H7" s="68">
        <f t="shared" si="0"/>
        <v>1100</v>
      </c>
    </row>
    <row r="8" spans="1:8">
      <c r="A8" s="66" t="s">
        <v>2115</v>
      </c>
      <c r="B8" s="66"/>
      <c r="C8" s="66" t="s">
        <v>304</v>
      </c>
      <c r="D8" s="84" t="s">
        <v>806</v>
      </c>
      <c r="E8" s="288" t="s">
        <v>21</v>
      </c>
      <c r="F8" s="289">
        <v>800</v>
      </c>
      <c r="G8" s="290">
        <v>3.9</v>
      </c>
      <c r="H8" s="68">
        <f t="shared" si="0"/>
        <v>3120</v>
      </c>
    </row>
    <row r="9" spans="1:8">
      <c r="A9" s="66" t="s">
        <v>2116</v>
      </c>
      <c r="B9" s="66"/>
      <c r="C9" s="66" t="s">
        <v>304</v>
      </c>
      <c r="D9" s="84" t="s">
        <v>807</v>
      </c>
      <c r="E9" s="288" t="s">
        <v>303</v>
      </c>
      <c r="F9" s="289">
        <v>4</v>
      </c>
      <c r="G9" s="290">
        <v>18</v>
      </c>
      <c r="H9" s="68">
        <f t="shared" si="0"/>
        <v>72</v>
      </c>
    </row>
    <row r="10" spans="1:8">
      <c r="A10" s="66" t="s">
        <v>2117</v>
      </c>
      <c r="B10" s="80" t="s">
        <v>1154</v>
      </c>
      <c r="C10" s="66" t="s">
        <v>1151</v>
      </c>
      <c r="D10" s="84" t="s">
        <v>808</v>
      </c>
      <c r="E10" s="288" t="s">
        <v>303</v>
      </c>
      <c r="F10" s="289">
        <v>1</v>
      </c>
      <c r="G10" s="69">
        <v>2133.65</v>
      </c>
      <c r="H10" s="68">
        <f t="shared" si="0"/>
        <v>2133.65</v>
      </c>
    </row>
    <row r="11" spans="1:8">
      <c r="A11" s="449" t="s">
        <v>405</v>
      </c>
      <c r="B11" s="450"/>
      <c r="C11" s="451"/>
      <c r="D11" s="450"/>
      <c r="E11" s="450"/>
      <c r="F11" s="450"/>
      <c r="G11" s="452"/>
      <c r="H11" s="291">
        <f>SUM(H3:H10)</f>
        <v>132752.69</v>
      </c>
    </row>
    <row r="12" spans="1:8">
      <c r="A12" s="453" t="s">
        <v>809</v>
      </c>
      <c r="B12" s="453"/>
      <c r="C12" s="453"/>
      <c r="D12" s="453"/>
      <c r="E12" s="453"/>
      <c r="F12" s="453"/>
      <c r="G12" s="453"/>
      <c r="H12" s="453"/>
    </row>
    <row r="13" spans="1:8">
      <c r="A13" s="80" t="s">
        <v>2118</v>
      </c>
      <c r="B13" s="80"/>
      <c r="C13" s="66" t="s">
        <v>304</v>
      </c>
      <c r="D13" s="84" t="s">
        <v>810</v>
      </c>
      <c r="E13" s="288" t="s">
        <v>21</v>
      </c>
      <c r="F13" s="289">
        <v>300</v>
      </c>
      <c r="G13" s="292">
        <v>2.5</v>
      </c>
      <c r="H13" s="68">
        <f t="shared" ref="H13:H16" si="1">ROUND(F13*G13,2)</f>
        <v>750</v>
      </c>
    </row>
    <row r="14" spans="1:8">
      <c r="A14" s="80" t="s">
        <v>2119</v>
      </c>
      <c r="B14" s="80"/>
      <c r="C14" s="66" t="s">
        <v>304</v>
      </c>
      <c r="D14" s="84" t="s">
        <v>811</v>
      </c>
      <c r="E14" s="288" t="s">
        <v>303</v>
      </c>
      <c r="F14" s="289">
        <v>25</v>
      </c>
      <c r="G14" s="292">
        <v>49</v>
      </c>
      <c r="H14" s="68">
        <f t="shared" si="1"/>
        <v>1225</v>
      </c>
    </row>
    <row r="15" spans="1:8">
      <c r="A15" s="80" t="s">
        <v>2120</v>
      </c>
      <c r="B15" s="80"/>
      <c r="C15" s="66" t="s">
        <v>304</v>
      </c>
      <c r="D15" s="84" t="s">
        <v>812</v>
      </c>
      <c r="E15" s="288" t="s">
        <v>303</v>
      </c>
      <c r="F15" s="289">
        <v>25</v>
      </c>
      <c r="G15" s="292">
        <v>55</v>
      </c>
      <c r="H15" s="68">
        <f t="shared" si="1"/>
        <v>1375</v>
      </c>
    </row>
    <row r="16" spans="1:8">
      <c r="A16" s="80" t="s">
        <v>2121</v>
      </c>
      <c r="B16" s="80"/>
      <c r="C16" s="66" t="s">
        <v>304</v>
      </c>
      <c r="D16" s="84" t="s">
        <v>813</v>
      </c>
      <c r="E16" s="288" t="s">
        <v>303</v>
      </c>
      <c r="F16" s="289">
        <v>100</v>
      </c>
      <c r="G16" s="292">
        <v>4.9000000000000004</v>
      </c>
      <c r="H16" s="68">
        <f t="shared" si="1"/>
        <v>490</v>
      </c>
    </row>
    <row r="17" spans="1:8" s="293" customFormat="1">
      <c r="A17" s="286"/>
      <c r="B17" s="412" t="s">
        <v>1468</v>
      </c>
      <c r="C17" s="411"/>
      <c r="D17" s="412"/>
      <c r="E17" s="412"/>
      <c r="F17" s="412"/>
      <c r="G17" s="413"/>
      <c r="H17" s="268">
        <f>H11+H13+H14+H15+H16</f>
        <v>136592.69</v>
      </c>
    </row>
  </sheetData>
  <autoFilter ref="A2:H17"/>
  <customSheetViews>
    <customSheetView guid="{1D8CB36E-9B6A-4B9B-B1E2-DCA77B5E31B1}" scale="70" showPageBreaks="1" showAutoFilter="1" view="pageBreakPreview">
      <selection activeCell="F42" sqref="F42"/>
      <pageMargins left="0.511811024" right="0.511811024" top="0.78740157499999996" bottom="0.78740157499999996" header="0.31496062000000002" footer="0.31496062000000002"/>
      <pageSetup paperSize="9" scale="50" orientation="portrait" r:id="rId1"/>
      <autoFilter ref="A2:H17"/>
    </customSheetView>
    <customSheetView guid="{17A4E753-33F2-4577-AD00-66EE1CD06ED8}" scale="70" showPageBreaks="1" showAutoFilter="1" view="pageBreakPreview">
      <selection activeCell="F42" sqref="F42"/>
      <pageMargins left="0.511811024" right="0.511811024" top="0.78740157499999996" bottom="0.78740157499999996" header="0.31496062000000002" footer="0.31496062000000002"/>
      <pageSetup paperSize="9" scale="50" orientation="portrait" r:id="rId2"/>
      <autoFilter ref="A2:H17"/>
    </customSheetView>
    <customSheetView guid="{9C8224A7-552D-41D4-9DDD-307712C35EF4}" scale="70" showPageBreaks="1" showAutoFilter="1" view="pageBreakPreview">
      <selection activeCell="F42" sqref="F42"/>
      <pageMargins left="0.511811024" right="0.511811024" top="0.78740157499999996" bottom="0.78740157499999996" header="0.31496062000000002" footer="0.31496062000000002"/>
      <pageSetup paperSize="9" scale="50" orientation="portrait" r:id="rId3"/>
      <autoFilter ref="A2:H17"/>
    </customSheetView>
  </customSheetViews>
  <mergeCells count="4">
    <mergeCell ref="A11:G11"/>
    <mergeCell ref="A1:H1"/>
    <mergeCell ref="A12:H12"/>
    <mergeCell ref="B17:G17"/>
  </mergeCells>
  <pageMargins left="0.511811024" right="0.511811024" top="0.78740157499999996" bottom="0.78740157499999996" header="0.31496062000000002" footer="0.31496062000000002"/>
  <pageSetup paperSize="9" scale="50"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8"/>
  <sheetViews>
    <sheetView showGridLines="0" view="pageBreakPreview" topLeftCell="A205" zoomScaleNormal="100" zoomScaleSheetLayoutView="100" workbookViewId="0">
      <selection activeCell="D174" sqref="D174:D196"/>
    </sheetView>
  </sheetViews>
  <sheetFormatPr defaultRowHeight="11.25"/>
  <cols>
    <col min="1" max="1" width="7.28515625" style="148" customWidth="1"/>
    <col min="2" max="2" width="9.42578125" style="148" customWidth="1"/>
    <col min="3" max="3" width="10.28515625" style="148" customWidth="1"/>
    <col min="4" max="4" width="62.85546875" style="147" customWidth="1"/>
    <col min="5" max="5" width="7.85546875" style="148" customWidth="1"/>
    <col min="6" max="6" width="10.85546875" style="158" customWidth="1"/>
    <col min="7" max="7" width="11.85546875" style="147" customWidth="1"/>
    <col min="8" max="8" width="17.85546875" style="147" customWidth="1"/>
    <col min="9" max="257" width="9.140625" style="147"/>
    <col min="258" max="258" width="7.28515625" style="147" customWidth="1"/>
    <col min="259" max="259" width="62.85546875" style="147" customWidth="1"/>
    <col min="260" max="260" width="8.7109375" style="147" customWidth="1"/>
    <col min="261" max="261" width="10.85546875" style="147" customWidth="1"/>
    <col min="262" max="262" width="14.7109375" style="147" bestFit="1" customWidth="1"/>
    <col min="263" max="263" width="14.140625" style="147" bestFit="1" customWidth="1"/>
    <col min="264" max="264" width="17.85546875" style="147" bestFit="1" customWidth="1"/>
    <col min="265" max="513" width="9.140625" style="147"/>
    <col min="514" max="514" width="7.28515625" style="147" customWidth="1"/>
    <col min="515" max="515" width="62.85546875" style="147" customWidth="1"/>
    <col min="516" max="516" width="8.7109375" style="147" customWidth="1"/>
    <col min="517" max="517" width="10.85546875" style="147" customWidth="1"/>
    <col min="518" max="518" width="14.7109375" style="147" bestFit="1" customWidth="1"/>
    <col min="519" max="519" width="14.140625" style="147" bestFit="1" customWidth="1"/>
    <col min="520" max="520" width="17.85546875" style="147" bestFit="1" customWidth="1"/>
    <col min="521" max="769" width="9.140625" style="147"/>
    <col min="770" max="770" width="7.28515625" style="147" customWidth="1"/>
    <col min="771" max="771" width="62.85546875" style="147" customWidth="1"/>
    <col min="772" max="772" width="8.7109375" style="147" customWidth="1"/>
    <col min="773" max="773" width="10.85546875" style="147" customWidth="1"/>
    <col min="774" max="774" width="14.7109375" style="147" bestFit="1" customWidth="1"/>
    <col min="775" max="775" width="14.140625" style="147" bestFit="1" customWidth="1"/>
    <col min="776" max="776" width="17.85546875" style="147" bestFit="1" customWidth="1"/>
    <col min="777" max="1025" width="9.140625" style="147"/>
    <col min="1026" max="1026" width="7.28515625" style="147" customWidth="1"/>
    <col min="1027" max="1027" width="62.85546875" style="147" customWidth="1"/>
    <col min="1028" max="1028" width="8.7109375" style="147" customWidth="1"/>
    <col min="1029" max="1029" width="10.85546875" style="147" customWidth="1"/>
    <col min="1030" max="1030" width="14.7109375" style="147" bestFit="1" customWidth="1"/>
    <col min="1031" max="1031" width="14.140625" style="147" bestFit="1" customWidth="1"/>
    <col min="1032" max="1032" width="17.85546875" style="147" bestFit="1" customWidth="1"/>
    <col min="1033" max="1281" width="9.140625" style="147"/>
    <col min="1282" max="1282" width="7.28515625" style="147" customWidth="1"/>
    <col min="1283" max="1283" width="62.85546875" style="147" customWidth="1"/>
    <col min="1284" max="1284" width="8.7109375" style="147" customWidth="1"/>
    <col min="1285" max="1285" width="10.85546875" style="147" customWidth="1"/>
    <col min="1286" max="1286" width="14.7109375" style="147" bestFit="1" customWidth="1"/>
    <col min="1287" max="1287" width="14.140625" style="147" bestFit="1" customWidth="1"/>
    <col min="1288" max="1288" width="17.85546875" style="147" bestFit="1" customWidth="1"/>
    <col min="1289" max="1537" width="9.140625" style="147"/>
    <col min="1538" max="1538" width="7.28515625" style="147" customWidth="1"/>
    <col min="1539" max="1539" width="62.85546875" style="147" customWidth="1"/>
    <col min="1540" max="1540" width="8.7109375" style="147" customWidth="1"/>
    <col min="1541" max="1541" width="10.85546875" style="147" customWidth="1"/>
    <col min="1542" max="1542" width="14.7109375" style="147" bestFit="1" customWidth="1"/>
    <col min="1543" max="1543" width="14.140625" style="147" bestFit="1" customWidth="1"/>
    <col min="1544" max="1544" width="17.85546875" style="147" bestFit="1" customWidth="1"/>
    <col min="1545" max="1793" width="9.140625" style="147"/>
    <col min="1794" max="1794" width="7.28515625" style="147" customWidth="1"/>
    <col min="1795" max="1795" width="62.85546875" style="147" customWidth="1"/>
    <col min="1796" max="1796" width="8.7109375" style="147" customWidth="1"/>
    <col min="1797" max="1797" width="10.85546875" style="147" customWidth="1"/>
    <col min="1798" max="1798" width="14.7109375" style="147" bestFit="1" customWidth="1"/>
    <col min="1799" max="1799" width="14.140625" style="147" bestFit="1" customWidth="1"/>
    <col min="1800" max="1800" width="17.85546875" style="147" bestFit="1" customWidth="1"/>
    <col min="1801" max="2049" width="9.140625" style="147"/>
    <col min="2050" max="2050" width="7.28515625" style="147" customWidth="1"/>
    <col min="2051" max="2051" width="62.85546875" style="147" customWidth="1"/>
    <col min="2052" max="2052" width="8.7109375" style="147" customWidth="1"/>
    <col min="2053" max="2053" width="10.85546875" style="147" customWidth="1"/>
    <col min="2054" max="2054" width="14.7109375" style="147" bestFit="1" customWidth="1"/>
    <col min="2055" max="2055" width="14.140625" style="147" bestFit="1" customWidth="1"/>
    <col min="2056" max="2056" width="17.85546875" style="147" bestFit="1" customWidth="1"/>
    <col min="2057" max="2305" width="9.140625" style="147"/>
    <col min="2306" max="2306" width="7.28515625" style="147" customWidth="1"/>
    <col min="2307" max="2307" width="62.85546875" style="147" customWidth="1"/>
    <col min="2308" max="2308" width="8.7109375" style="147" customWidth="1"/>
    <col min="2309" max="2309" width="10.85546875" style="147" customWidth="1"/>
    <col min="2310" max="2310" width="14.7109375" style="147" bestFit="1" customWidth="1"/>
    <col min="2311" max="2311" width="14.140625" style="147" bestFit="1" customWidth="1"/>
    <col min="2312" max="2312" width="17.85546875" style="147" bestFit="1" customWidth="1"/>
    <col min="2313" max="2561" width="9.140625" style="147"/>
    <col min="2562" max="2562" width="7.28515625" style="147" customWidth="1"/>
    <col min="2563" max="2563" width="62.85546875" style="147" customWidth="1"/>
    <col min="2564" max="2564" width="8.7109375" style="147" customWidth="1"/>
    <col min="2565" max="2565" width="10.85546875" style="147" customWidth="1"/>
    <col min="2566" max="2566" width="14.7109375" style="147" bestFit="1" customWidth="1"/>
    <col min="2567" max="2567" width="14.140625" style="147" bestFit="1" customWidth="1"/>
    <col min="2568" max="2568" width="17.85546875" style="147" bestFit="1" customWidth="1"/>
    <col min="2569" max="2817" width="9.140625" style="147"/>
    <col min="2818" max="2818" width="7.28515625" style="147" customWidth="1"/>
    <col min="2819" max="2819" width="62.85546875" style="147" customWidth="1"/>
    <col min="2820" max="2820" width="8.7109375" style="147" customWidth="1"/>
    <col min="2821" max="2821" width="10.85546875" style="147" customWidth="1"/>
    <col min="2822" max="2822" width="14.7109375" style="147" bestFit="1" customWidth="1"/>
    <col min="2823" max="2823" width="14.140625" style="147" bestFit="1" customWidth="1"/>
    <col min="2824" max="2824" width="17.85546875" style="147" bestFit="1" customWidth="1"/>
    <col min="2825" max="3073" width="9.140625" style="147"/>
    <col min="3074" max="3074" width="7.28515625" style="147" customWidth="1"/>
    <col min="3075" max="3075" width="62.85546875" style="147" customWidth="1"/>
    <col min="3076" max="3076" width="8.7109375" style="147" customWidth="1"/>
    <col min="3077" max="3077" width="10.85546875" style="147" customWidth="1"/>
    <col min="3078" max="3078" width="14.7109375" style="147" bestFit="1" customWidth="1"/>
    <col min="3079" max="3079" width="14.140625" style="147" bestFit="1" customWidth="1"/>
    <col min="3080" max="3080" width="17.85546875" style="147" bestFit="1" customWidth="1"/>
    <col min="3081" max="3329" width="9.140625" style="147"/>
    <col min="3330" max="3330" width="7.28515625" style="147" customWidth="1"/>
    <col min="3331" max="3331" width="62.85546875" style="147" customWidth="1"/>
    <col min="3332" max="3332" width="8.7109375" style="147" customWidth="1"/>
    <col min="3333" max="3333" width="10.85546875" style="147" customWidth="1"/>
    <col min="3334" max="3334" width="14.7109375" style="147" bestFit="1" customWidth="1"/>
    <col min="3335" max="3335" width="14.140625" style="147" bestFit="1" customWidth="1"/>
    <col min="3336" max="3336" width="17.85546875" style="147" bestFit="1" customWidth="1"/>
    <col min="3337" max="3585" width="9.140625" style="147"/>
    <col min="3586" max="3586" width="7.28515625" style="147" customWidth="1"/>
    <col min="3587" max="3587" width="62.85546875" style="147" customWidth="1"/>
    <col min="3588" max="3588" width="8.7109375" style="147" customWidth="1"/>
    <col min="3589" max="3589" width="10.85546875" style="147" customWidth="1"/>
    <col min="3590" max="3590" width="14.7109375" style="147" bestFit="1" customWidth="1"/>
    <col min="3591" max="3591" width="14.140625" style="147" bestFit="1" customWidth="1"/>
    <col min="3592" max="3592" width="17.85546875" style="147" bestFit="1" customWidth="1"/>
    <col min="3593" max="3841" width="9.140625" style="147"/>
    <col min="3842" max="3842" width="7.28515625" style="147" customWidth="1"/>
    <col min="3843" max="3843" width="62.85546875" style="147" customWidth="1"/>
    <col min="3844" max="3844" width="8.7109375" style="147" customWidth="1"/>
    <col min="3845" max="3845" width="10.85546875" style="147" customWidth="1"/>
    <col min="3846" max="3846" width="14.7109375" style="147" bestFit="1" customWidth="1"/>
    <col min="3847" max="3847" width="14.140625" style="147" bestFit="1" customWidth="1"/>
    <col min="3848" max="3848" width="17.85546875" style="147" bestFit="1" customWidth="1"/>
    <col min="3849" max="4097" width="9.140625" style="147"/>
    <col min="4098" max="4098" width="7.28515625" style="147" customWidth="1"/>
    <col min="4099" max="4099" width="62.85546875" style="147" customWidth="1"/>
    <col min="4100" max="4100" width="8.7109375" style="147" customWidth="1"/>
    <col min="4101" max="4101" width="10.85546875" style="147" customWidth="1"/>
    <col min="4102" max="4102" width="14.7109375" style="147" bestFit="1" customWidth="1"/>
    <col min="4103" max="4103" width="14.140625" style="147" bestFit="1" customWidth="1"/>
    <col min="4104" max="4104" width="17.85546875" style="147" bestFit="1" customWidth="1"/>
    <col min="4105" max="4353" width="9.140625" style="147"/>
    <col min="4354" max="4354" width="7.28515625" style="147" customWidth="1"/>
    <col min="4355" max="4355" width="62.85546875" style="147" customWidth="1"/>
    <col min="4356" max="4356" width="8.7109375" style="147" customWidth="1"/>
    <col min="4357" max="4357" width="10.85546875" style="147" customWidth="1"/>
    <col min="4358" max="4358" width="14.7109375" style="147" bestFit="1" customWidth="1"/>
    <col min="4359" max="4359" width="14.140625" style="147" bestFit="1" customWidth="1"/>
    <col min="4360" max="4360" width="17.85546875" style="147" bestFit="1" customWidth="1"/>
    <col min="4361" max="4609" width="9.140625" style="147"/>
    <col min="4610" max="4610" width="7.28515625" style="147" customWidth="1"/>
    <col min="4611" max="4611" width="62.85546875" style="147" customWidth="1"/>
    <col min="4612" max="4612" width="8.7109375" style="147" customWidth="1"/>
    <col min="4613" max="4613" width="10.85546875" style="147" customWidth="1"/>
    <col min="4614" max="4614" width="14.7109375" style="147" bestFit="1" customWidth="1"/>
    <col min="4615" max="4615" width="14.140625" style="147" bestFit="1" customWidth="1"/>
    <col min="4616" max="4616" width="17.85546875" style="147" bestFit="1" customWidth="1"/>
    <col min="4617" max="4865" width="9.140625" style="147"/>
    <col min="4866" max="4866" width="7.28515625" style="147" customWidth="1"/>
    <col min="4867" max="4867" width="62.85546875" style="147" customWidth="1"/>
    <col min="4868" max="4868" width="8.7109375" style="147" customWidth="1"/>
    <col min="4869" max="4869" width="10.85546875" style="147" customWidth="1"/>
    <col min="4870" max="4870" width="14.7109375" style="147" bestFit="1" customWidth="1"/>
    <col min="4871" max="4871" width="14.140625" style="147" bestFit="1" customWidth="1"/>
    <col min="4872" max="4872" width="17.85546875" style="147" bestFit="1" customWidth="1"/>
    <col min="4873" max="5121" width="9.140625" style="147"/>
    <col min="5122" max="5122" width="7.28515625" style="147" customWidth="1"/>
    <col min="5123" max="5123" width="62.85546875" style="147" customWidth="1"/>
    <col min="5124" max="5124" width="8.7109375" style="147" customWidth="1"/>
    <col min="5125" max="5125" width="10.85546875" style="147" customWidth="1"/>
    <col min="5126" max="5126" width="14.7109375" style="147" bestFit="1" customWidth="1"/>
    <col min="5127" max="5127" width="14.140625" style="147" bestFit="1" customWidth="1"/>
    <col min="5128" max="5128" width="17.85546875" style="147" bestFit="1" customWidth="1"/>
    <col min="5129" max="5377" width="9.140625" style="147"/>
    <col min="5378" max="5378" width="7.28515625" style="147" customWidth="1"/>
    <col min="5379" max="5379" width="62.85546875" style="147" customWidth="1"/>
    <col min="5380" max="5380" width="8.7109375" style="147" customWidth="1"/>
    <col min="5381" max="5381" width="10.85546875" style="147" customWidth="1"/>
    <col min="5382" max="5382" width="14.7109375" style="147" bestFit="1" customWidth="1"/>
    <col min="5383" max="5383" width="14.140625" style="147" bestFit="1" customWidth="1"/>
    <col min="5384" max="5384" width="17.85546875" style="147" bestFit="1" customWidth="1"/>
    <col min="5385" max="5633" width="9.140625" style="147"/>
    <col min="5634" max="5634" width="7.28515625" style="147" customWidth="1"/>
    <col min="5635" max="5635" width="62.85546875" style="147" customWidth="1"/>
    <col min="5636" max="5636" width="8.7109375" style="147" customWidth="1"/>
    <col min="5637" max="5637" width="10.85546875" style="147" customWidth="1"/>
    <col min="5638" max="5638" width="14.7109375" style="147" bestFit="1" customWidth="1"/>
    <col min="5639" max="5639" width="14.140625" style="147" bestFit="1" customWidth="1"/>
    <col min="5640" max="5640" width="17.85546875" style="147" bestFit="1" customWidth="1"/>
    <col min="5641" max="5889" width="9.140625" style="147"/>
    <col min="5890" max="5890" width="7.28515625" style="147" customWidth="1"/>
    <col min="5891" max="5891" width="62.85546875" style="147" customWidth="1"/>
    <col min="5892" max="5892" width="8.7109375" style="147" customWidth="1"/>
    <col min="5893" max="5893" width="10.85546875" style="147" customWidth="1"/>
    <col min="5894" max="5894" width="14.7109375" style="147" bestFit="1" customWidth="1"/>
    <col min="5895" max="5895" width="14.140625" style="147" bestFit="1" customWidth="1"/>
    <col min="5896" max="5896" width="17.85546875" style="147" bestFit="1" customWidth="1"/>
    <col min="5897" max="6145" width="9.140625" style="147"/>
    <col min="6146" max="6146" width="7.28515625" style="147" customWidth="1"/>
    <col min="6147" max="6147" width="62.85546875" style="147" customWidth="1"/>
    <col min="6148" max="6148" width="8.7109375" style="147" customWidth="1"/>
    <col min="6149" max="6149" width="10.85546875" style="147" customWidth="1"/>
    <col min="6150" max="6150" width="14.7109375" style="147" bestFit="1" customWidth="1"/>
    <col min="6151" max="6151" width="14.140625" style="147" bestFit="1" customWidth="1"/>
    <col min="6152" max="6152" width="17.85546875" style="147" bestFit="1" customWidth="1"/>
    <col min="6153" max="6401" width="9.140625" style="147"/>
    <col min="6402" max="6402" width="7.28515625" style="147" customWidth="1"/>
    <col min="6403" max="6403" width="62.85546875" style="147" customWidth="1"/>
    <col min="6404" max="6404" width="8.7109375" style="147" customWidth="1"/>
    <col min="6405" max="6405" width="10.85546875" style="147" customWidth="1"/>
    <col min="6406" max="6406" width="14.7109375" style="147" bestFit="1" customWidth="1"/>
    <col min="6407" max="6407" width="14.140625" style="147" bestFit="1" customWidth="1"/>
    <col min="6408" max="6408" width="17.85546875" style="147" bestFit="1" customWidth="1"/>
    <col min="6409" max="6657" width="9.140625" style="147"/>
    <col min="6658" max="6658" width="7.28515625" style="147" customWidth="1"/>
    <col min="6659" max="6659" width="62.85546875" style="147" customWidth="1"/>
    <col min="6660" max="6660" width="8.7109375" style="147" customWidth="1"/>
    <col min="6661" max="6661" width="10.85546875" style="147" customWidth="1"/>
    <col min="6662" max="6662" width="14.7109375" style="147" bestFit="1" customWidth="1"/>
    <col min="6663" max="6663" width="14.140625" style="147" bestFit="1" customWidth="1"/>
    <col min="6664" max="6664" width="17.85546875" style="147" bestFit="1" customWidth="1"/>
    <col min="6665" max="6913" width="9.140625" style="147"/>
    <col min="6914" max="6914" width="7.28515625" style="147" customWidth="1"/>
    <col min="6915" max="6915" width="62.85546875" style="147" customWidth="1"/>
    <col min="6916" max="6916" width="8.7109375" style="147" customWidth="1"/>
    <col min="6917" max="6917" width="10.85546875" style="147" customWidth="1"/>
    <col min="6918" max="6918" width="14.7109375" style="147" bestFit="1" customWidth="1"/>
    <col min="6919" max="6919" width="14.140625" style="147" bestFit="1" customWidth="1"/>
    <col min="6920" max="6920" width="17.85546875" style="147" bestFit="1" customWidth="1"/>
    <col min="6921" max="7169" width="9.140625" style="147"/>
    <col min="7170" max="7170" width="7.28515625" style="147" customWidth="1"/>
    <col min="7171" max="7171" width="62.85546875" style="147" customWidth="1"/>
    <col min="7172" max="7172" width="8.7109375" style="147" customWidth="1"/>
    <col min="7173" max="7173" width="10.85546875" style="147" customWidth="1"/>
    <col min="7174" max="7174" width="14.7109375" style="147" bestFit="1" customWidth="1"/>
    <col min="7175" max="7175" width="14.140625" style="147" bestFit="1" customWidth="1"/>
    <col min="7176" max="7176" width="17.85546875" style="147" bestFit="1" customWidth="1"/>
    <col min="7177" max="7425" width="9.140625" style="147"/>
    <col min="7426" max="7426" width="7.28515625" style="147" customWidth="1"/>
    <col min="7427" max="7427" width="62.85546875" style="147" customWidth="1"/>
    <col min="7428" max="7428" width="8.7109375" style="147" customWidth="1"/>
    <col min="7429" max="7429" width="10.85546875" style="147" customWidth="1"/>
    <col min="7430" max="7430" width="14.7109375" style="147" bestFit="1" customWidth="1"/>
    <col min="7431" max="7431" width="14.140625" style="147" bestFit="1" customWidth="1"/>
    <col min="7432" max="7432" width="17.85546875" style="147" bestFit="1" customWidth="1"/>
    <col min="7433" max="7681" width="9.140625" style="147"/>
    <col min="7682" max="7682" width="7.28515625" style="147" customWidth="1"/>
    <col min="7683" max="7683" width="62.85546875" style="147" customWidth="1"/>
    <col min="7684" max="7684" width="8.7109375" style="147" customWidth="1"/>
    <col min="7685" max="7685" width="10.85546875" style="147" customWidth="1"/>
    <col min="7686" max="7686" width="14.7109375" style="147" bestFit="1" customWidth="1"/>
    <col min="7687" max="7687" width="14.140625" style="147" bestFit="1" customWidth="1"/>
    <col min="7688" max="7688" width="17.85546875" style="147" bestFit="1" customWidth="1"/>
    <col min="7689" max="7937" width="9.140625" style="147"/>
    <col min="7938" max="7938" width="7.28515625" style="147" customWidth="1"/>
    <col min="7939" max="7939" width="62.85546875" style="147" customWidth="1"/>
    <col min="7940" max="7940" width="8.7109375" style="147" customWidth="1"/>
    <col min="7941" max="7941" width="10.85546875" style="147" customWidth="1"/>
    <col min="7942" max="7942" width="14.7109375" style="147" bestFit="1" customWidth="1"/>
    <col min="7943" max="7943" width="14.140625" style="147" bestFit="1" customWidth="1"/>
    <col min="7944" max="7944" width="17.85546875" style="147" bestFit="1" customWidth="1"/>
    <col min="7945" max="8193" width="9.140625" style="147"/>
    <col min="8194" max="8194" width="7.28515625" style="147" customWidth="1"/>
    <col min="8195" max="8195" width="62.85546875" style="147" customWidth="1"/>
    <col min="8196" max="8196" width="8.7109375" style="147" customWidth="1"/>
    <col min="8197" max="8197" width="10.85546875" style="147" customWidth="1"/>
    <col min="8198" max="8198" width="14.7109375" style="147" bestFit="1" customWidth="1"/>
    <col min="8199" max="8199" width="14.140625" style="147" bestFit="1" customWidth="1"/>
    <col min="8200" max="8200" width="17.85546875" style="147" bestFit="1" customWidth="1"/>
    <col min="8201" max="8449" width="9.140625" style="147"/>
    <col min="8450" max="8450" width="7.28515625" style="147" customWidth="1"/>
    <col min="8451" max="8451" width="62.85546875" style="147" customWidth="1"/>
    <col min="8452" max="8452" width="8.7109375" style="147" customWidth="1"/>
    <col min="8453" max="8453" width="10.85546875" style="147" customWidth="1"/>
    <col min="8454" max="8454" width="14.7109375" style="147" bestFit="1" customWidth="1"/>
    <col min="8455" max="8455" width="14.140625" style="147" bestFit="1" customWidth="1"/>
    <col min="8456" max="8456" width="17.85546875" style="147" bestFit="1" customWidth="1"/>
    <col min="8457" max="8705" width="9.140625" style="147"/>
    <col min="8706" max="8706" width="7.28515625" style="147" customWidth="1"/>
    <col min="8707" max="8707" width="62.85546875" style="147" customWidth="1"/>
    <col min="8708" max="8708" width="8.7109375" style="147" customWidth="1"/>
    <col min="8709" max="8709" width="10.85546875" style="147" customWidth="1"/>
    <col min="8710" max="8710" width="14.7109375" style="147" bestFit="1" customWidth="1"/>
    <col min="8711" max="8711" width="14.140625" style="147" bestFit="1" customWidth="1"/>
    <col min="8712" max="8712" width="17.85546875" style="147" bestFit="1" customWidth="1"/>
    <col min="8713" max="8961" width="9.140625" style="147"/>
    <col min="8962" max="8962" width="7.28515625" style="147" customWidth="1"/>
    <col min="8963" max="8963" width="62.85546875" style="147" customWidth="1"/>
    <col min="8964" max="8964" width="8.7109375" style="147" customWidth="1"/>
    <col min="8965" max="8965" width="10.85546875" style="147" customWidth="1"/>
    <col min="8966" max="8966" width="14.7109375" style="147" bestFit="1" customWidth="1"/>
    <col min="8967" max="8967" width="14.140625" style="147" bestFit="1" customWidth="1"/>
    <col min="8968" max="8968" width="17.85546875" style="147" bestFit="1" customWidth="1"/>
    <col min="8969" max="9217" width="9.140625" style="147"/>
    <col min="9218" max="9218" width="7.28515625" style="147" customWidth="1"/>
    <col min="9219" max="9219" width="62.85546875" style="147" customWidth="1"/>
    <col min="9220" max="9220" width="8.7109375" style="147" customWidth="1"/>
    <col min="9221" max="9221" width="10.85546875" style="147" customWidth="1"/>
    <col min="9222" max="9222" width="14.7109375" style="147" bestFit="1" customWidth="1"/>
    <col min="9223" max="9223" width="14.140625" style="147" bestFit="1" customWidth="1"/>
    <col min="9224" max="9224" width="17.85546875" style="147" bestFit="1" customWidth="1"/>
    <col min="9225" max="9473" width="9.140625" style="147"/>
    <col min="9474" max="9474" width="7.28515625" style="147" customWidth="1"/>
    <col min="9475" max="9475" width="62.85546875" style="147" customWidth="1"/>
    <col min="9476" max="9476" width="8.7109375" style="147" customWidth="1"/>
    <col min="9477" max="9477" width="10.85546875" style="147" customWidth="1"/>
    <col min="9478" max="9478" width="14.7109375" style="147" bestFit="1" customWidth="1"/>
    <col min="9479" max="9479" width="14.140625" style="147" bestFit="1" customWidth="1"/>
    <col min="9480" max="9480" width="17.85546875" style="147" bestFit="1" customWidth="1"/>
    <col min="9481" max="9729" width="9.140625" style="147"/>
    <col min="9730" max="9730" width="7.28515625" style="147" customWidth="1"/>
    <col min="9731" max="9731" width="62.85546875" style="147" customWidth="1"/>
    <col min="9732" max="9732" width="8.7109375" style="147" customWidth="1"/>
    <col min="9733" max="9733" width="10.85546875" style="147" customWidth="1"/>
    <col min="9734" max="9734" width="14.7109375" style="147" bestFit="1" customWidth="1"/>
    <col min="9735" max="9735" width="14.140625" style="147" bestFit="1" customWidth="1"/>
    <col min="9736" max="9736" width="17.85546875" style="147" bestFit="1" customWidth="1"/>
    <col min="9737" max="9985" width="9.140625" style="147"/>
    <col min="9986" max="9986" width="7.28515625" style="147" customWidth="1"/>
    <col min="9987" max="9987" width="62.85546875" style="147" customWidth="1"/>
    <col min="9988" max="9988" width="8.7109375" style="147" customWidth="1"/>
    <col min="9989" max="9989" width="10.85546875" style="147" customWidth="1"/>
    <col min="9990" max="9990" width="14.7109375" style="147" bestFit="1" customWidth="1"/>
    <col min="9991" max="9991" width="14.140625" style="147" bestFit="1" customWidth="1"/>
    <col min="9992" max="9992" width="17.85546875" style="147" bestFit="1" customWidth="1"/>
    <col min="9993" max="10241" width="9.140625" style="147"/>
    <col min="10242" max="10242" width="7.28515625" style="147" customWidth="1"/>
    <col min="10243" max="10243" width="62.85546875" style="147" customWidth="1"/>
    <col min="10244" max="10244" width="8.7109375" style="147" customWidth="1"/>
    <col min="10245" max="10245" width="10.85546875" style="147" customWidth="1"/>
    <col min="10246" max="10246" width="14.7109375" style="147" bestFit="1" customWidth="1"/>
    <col min="10247" max="10247" width="14.140625" style="147" bestFit="1" customWidth="1"/>
    <col min="10248" max="10248" width="17.85546875" style="147" bestFit="1" customWidth="1"/>
    <col min="10249" max="10497" width="9.140625" style="147"/>
    <col min="10498" max="10498" width="7.28515625" style="147" customWidth="1"/>
    <col min="10499" max="10499" width="62.85546875" style="147" customWidth="1"/>
    <col min="10500" max="10500" width="8.7109375" style="147" customWidth="1"/>
    <col min="10501" max="10501" width="10.85546875" style="147" customWidth="1"/>
    <col min="10502" max="10502" width="14.7109375" style="147" bestFit="1" customWidth="1"/>
    <col min="10503" max="10503" width="14.140625" style="147" bestFit="1" customWidth="1"/>
    <col min="10504" max="10504" width="17.85546875" style="147" bestFit="1" customWidth="1"/>
    <col min="10505" max="10753" width="9.140625" style="147"/>
    <col min="10754" max="10754" width="7.28515625" style="147" customWidth="1"/>
    <col min="10755" max="10755" width="62.85546875" style="147" customWidth="1"/>
    <col min="10756" max="10756" width="8.7109375" style="147" customWidth="1"/>
    <col min="10757" max="10757" width="10.85546875" style="147" customWidth="1"/>
    <col min="10758" max="10758" width="14.7109375" style="147" bestFit="1" customWidth="1"/>
    <col min="10759" max="10759" width="14.140625" style="147" bestFit="1" customWidth="1"/>
    <col min="10760" max="10760" width="17.85546875" style="147" bestFit="1" customWidth="1"/>
    <col min="10761" max="11009" width="9.140625" style="147"/>
    <col min="11010" max="11010" width="7.28515625" style="147" customWidth="1"/>
    <col min="11011" max="11011" width="62.85546875" style="147" customWidth="1"/>
    <col min="11012" max="11012" width="8.7109375" style="147" customWidth="1"/>
    <col min="11013" max="11013" width="10.85546875" style="147" customWidth="1"/>
    <col min="11014" max="11014" width="14.7109375" style="147" bestFit="1" customWidth="1"/>
    <col min="11015" max="11015" width="14.140625" style="147" bestFit="1" customWidth="1"/>
    <col min="11016" max="11016" width="17.85546875" style="147" bestFit="1" customWidth="1"/>
    <col min="11017" max="11265" width="9.140625" style="147"/>
    <col min="11266" max="11266" width="7.28515625" style="147" customWidth="1"/>
    <col min="11267" max="11267" width="62.85546875" style="147" customWidth="1"/>
    <col min="11268" max="11268" width="8.7109375" style="147" customWidth="1"/>
    <col min="11269" max="11269" width="10.85546875" style="147" customWidth="1"/>
    <col min="11270" max="11270" width="14.7109375" style="147" bestFit="1" customWidth="1"/>
    <col min="11271" max="11271" width="14.140625" style="147" bestFit="1" customWidth="1"/>
    <col min="11272" max="11272" width="17.85546875" style="147" bestFit="1" customWidth="1"/>
    <col min="11273" max="11521" width="9.140625" style="147"/>
    <col min="11522" max="11522" width="7.28515625" style="147" customWidth="1"/>
    <col min="11523" max="11523" width="62.85546875" style="147" customWidth="1"/>
    <col min="11524" max="11524" width="8.7109375" style="147" customWidth="1"/>
    <col min="11525" max="11525" width="10.85546875" style="147" customWidth="1"/>
    <col min="11526" max="11526" width="14.7109375" style="147" bestFit="1" customWidth="1"/>
    <col min="11527" max="11527" width="14.140625" style="147" bestFit="1" customWidth="1"/>
    <col min="11528" max="11528" width="17.85546875" style="147" bestFit="1" customWidth="1"/>
    <col min="11529" max="11777" width="9.140625" style="147"/>
    <col min="11778" max="11778" width="7.28515625" style="147" customWidth="1"/>
    <col min="11779" max="11779" width="62.85546875" style="147" customWidth="1"/>
    <col min="11780" max="11780" width="8.7109375" style="147" customWidth="1"/>
    <col min="11781" max="11781" width="10.85546875" style="147" customWidth="1"/>
    <col min="11782" max="11782" width="14.7109375" style="147" bestFit="1" customWidth="1"/>
    <col min="11783" max="11783" width="14.140625" style="147" bestFit="1" customWidth="1"/>
    <col min="11784" max="11784" width="17.85546875" style="147" bestFit="1" customWidth="1"/>
    <col min="11785" max="12033" width="9.140625" style="147"/>
    <col min="12034" max="12034" width="7.28515625" style="147" customWidth="1"/>
    <col min="12035" max="12035" width="62.85546875" style="147" customWidth="1"/>
    <col min="12036" max="12036" width="8.7109375" style="147" customWidth="1"/>
    <col min="12037" max="12037" width="10.85546875" style="147" customWidth="1"/>
    <col min="12038" max="12038" width="14.7109375" style="147" bestFit="1" customWidth="1"/>
    <col min="12039" max="12039" width="14.140625" style="147" bestFit="1" customWidth="1"/>
    <col min="12040" max="12040" width="17.85546875" style="147" bestFit="1" customWidth="1"/>
    <col min="12041" max="12289" width="9.140625" style="147"/>
    <col min="12290" max="12290" width="7.28515625" style="147" customWidth="1"/>
    <col min="12291" max="12291" width="62.85546875" style="147" customWidth="1"/>
    <col min="12292" max="12292" width="8.7109375" style="147" customWidth="1"/>
    <col min="12293" max="12293" width="10.85546875" style="147" customWidth="1"/>
    <col min="12294" max="12294" width="14.7109375" style="147" bestFit="1" customWidth="1"/>
    <col min="12295" max="12295" width="14.140625" style="147" bestFit="1" customWidth="1"/>
    <col min="12296" max="12296" width="17.85546875" style="147" bestFit="1" customWidth="1"/>
    <col min="12297" max="12545" width="9.140625" style="147"/>
    <col min="12546" max="12546" width="7.28515625" style="147" customWidth="1"/>
    <col min="12547" max="12547" width="62.85546875" style="147" customWidth="1"/>
    <col min="12548" max="12548" width="8.7109375" style="147" customWidth="1"/>
    <col min="12549" max="12549" width="10.85546875" style="147" customWidth="1"/>
    <col min="12550" max="12550" width="14.7109375" style="147" bestFit="1" customWidth="1"/>
    <col min="12551" max="12551" width="14.140625" style="147" bestFit="1" customWidth="1"/>
    <col min="12552" max="12552" width="17.85546875" style="147" bestFit="1" customWidth="1"/>
    <col min="12553" max="12801" width="9.140625" style="147"/>
    <col min="12802" max="12802" width="7.28515625" style="147" customWidth="1"/>
    <col min="12803" max="12803" width="62.85546875" style="147" customWidth="1"/>
    <col min="12804" max="12804" width="8.7109375" style="147" customWidth="1"/>
    <col min="12805" max="12805" width="10.85546875" style="147" customWidth="1"/>
    <col min="12806" max="12806" width="14.7109375" style="147" bestFit="1" customWidth="1"/>
    <col min="12807" max="12807" width="14.140625" style="147" bestFit="1" customWidth="1"/>
    <col min="12808" max="12808" width="17.85546875" style="147" bestFit="1" customWidth="1"/>
    <col min="12809" max="13057" width="9.140625" style="147"/>
    <col min="13058" max="13058" width="7.28515625" style="147" customWidth="1"/>
    <col min="13059" max="13059" width="62.85546875" style="147" customWidth="1"/>
    <col min="13060" max="13060" width="8.7109375" style="147" customWidth="1"/>
    <col min="13061" max="13061" width="10.85546875" style="147" customWidth="1"/>
    <col min="13062" max="13062" width="14.7109375" style="147" bestFit="1" customWidth="1"/>
    <col min="13063" max="13063" width="14.140625" style="147" bestFit="1" customWidth="1"/>
    <col min="13064" max="13064" width="17.85546875" style="147" bestFit="1" customWidth="1"/>
    <col min="13065" max="13313" width="9.140625" style="147"/>
    <col min="13314" max="13314" width="7.28515625" style="147" customWidth="1"/>
    <col min="13315" max="13315" width="62.85546875" style="147" customWidth="1"/>
    <col min="13316" max="13316" width="8.7109375" style="147" customWidth="1"/>
    <col min="13317" max="13317" width="10.85546875" style="147" customWidth="1"/>
    <col min="13318" max="13318" width="14.7109375" style="147" bestFit="1" customWidth="1"/>
    <col min="13319" max="13319" width="14.140625" style="147" bestFit="1" customWidth="1"/>
    <col min="13320" max="13320" width="17.85546875" style="147" bestFit="1" customWidth="1"/>
    <col min="13321" max="13569" width="9.140625" style="147"/>
    <col min="13570" max="13570" width="7.28515625" style="147" customWidth="1"/>
    <col min="13571" max="13571" width="62.85546875" style="147" customWidth="1"/>
    <col min="13572" max="13572" width="8.7109375" style="147" customWidth="1"/>
    <col min="13573" max="13573" width="10.85546875" style="147" customWidth="1"/>
    <col min="13574" max="13574" width="14.7109375" style="147" bestFit="1" customWidth="1"/>
    <col min="13575" max="13575" width="14.140625" style="147" bestFit="1" customWidth="1"/>
    <col min="13576" max="13576" width="17.85546875" style="147" bestFit="1" customWidth="1"/>
    <col min="13577" max="13825" width="9.140625" style="147"/>
    <col min="13826" max="13826" width="7.28515625" style="147" customWidth="1"/>
    <col min="13827" max="13827" width="62.85546875" style="147" customWidth="1"/>
    <col min="13828" max="13828" width="8.7109375" style="147" customWidth="1"/>
    <col min="13829" max="13829" width="10.85546875" style="147" customWidth="1"/>
    <col min="13830" max="13830" width="14.7109375" style="147" bestFit="1" customWidth="1"/>
    <col min="13831" max="13831" width="14.140625" style="147" bestFit="1" customWidth="1"/>
    <col min="13832" max="13832" width="17.85546875" style="147" bestFit="1" customWidth="1"/>
    <col min="13833" max="14081" width="9.140625" style="147"/>
    <col min="14082" max="14082" width="7.28515625" style="147" customWidth="1"/>
    <col min="14083" max="14083" width="62.85546875" style="147" customWidth="1"/>
    <col min="14084" max="14084" width="8.7109375" style="147" customWidth="1"/>
    <col min="14085" max="14085" width="10.85546875" style="147" customWidth="1"/>
    <col min="14086" max="14086" width="14.7109375" style="147" bestFit="1" customWidth="1"/>
    <col min="14087" max="14087" width="14.140625" style="147" bestFit="1" customWidth="1"/>
    <col min="14088" max="14088" width="17.85546875" style="147" bestFit="1" customWidth="1"/>
    <col min="14089" max="14337" width="9.140625" style="147"/>
    <col min="14338" max="14338" width="7.28515625" style="147" customWidth="1"/>
    <col min="14339" max="14339" width="62.85546875" style="147" customWidth="1"/>
    <col min="14340" max="14340" width="8.7109375" style="147" customWidth="1"/>
    <col min="14341" max="14341" width="10.85546875" style="147" customWidth="1"/>
    <col min="14342" max="14342" width="14.7109375" style="147" bestFit="1" customWidth="1"/>
    <col min="14343" max="14343" width="14.140625" style="147" bestFit="1" customWidth="1"/>
    <col min="14344" max="14344" width="17.85546875" style="147" bestFit="1" customWidth="1"/>
    <col min="14345" max="14593" width="9.140625" style="147"/>
    <col min="14594" max="14594" width="7.28515625" style="147" customWidth="1"/>
    <col min="14595" max="14595" width="62.85546875" style="147" customWidth="1"/>
    <col min="14596" max="14596" width="8.7109375" style="147" customWidth="1"/>
    <col min="14597" max="14597" width="10.85546875" style="147" customWidth="1"/>
    <col min="14598" max="14598" width="14.7109375" style="147" bestFit="1" customWidth="1"/>
    <col min="14599" max="14599" width="14.140625" style="147" bestFit="1" customWidth="1"/>
    <col min="14600" max="14600" width="17.85546875" style="147" bestFit="1" customWidth="1"/>
    <col min="14601" max="14849" width="9.140625" style="147"/>
    <col min="14850" max="14850" width="7.28515625" style="147" customWidth="1"/>
    <col min="14851" max="14851" width="62.85546875" style="147" customWidth="1"/>
    <col min="14852" max="14852" width="8.7109375" style="147" customWidth="1"/>
    <col min="14853" max="14853" width="10.85546875" style="147" customWidth="1"/>
    <col min="14854" max="14854" width="14.7109375" style="147" bestFit="1" customWidth="1"/>
    <col min="14855" max="14855" width="14.140625" style="147" bestFit="1" customWidth="1"/>
    <col min="14856" max="14856" width="17.85546875" style="147" bestFit="1" customWidth="1"/>
    <col min="14857" max="15105" width="9.140625" style="147"/>
    <col min="15106" max="15106" width="7.28515625" style="147" customWidth="1"/>
    <col min="15107" max="15107" width="62.85546875" style="147" customWidth="1"/>
    <col min="15108" max="15108" width="8.7109375" style="147" customWidth="1"/>
    <col min="15109" max="15109" width="10.85546875" style="147" customWidth="1"/>
    <col min="15110" max="15110" width="14.7109375" style="147" bestFit="1" customWidth="1"/>
    <col min="15111" max="15111" width="14.140625" style="147" bestFit="1" customWidth="1"/>
    <col min="15112" max="15112" width="17.85546875" style="147" bestFit="1" customWidth="1"/>
    <col min="15113" max="15361" width="9.140625" style="147"/>
    <col min="15362" max="15362" width="7.28515625" style="147" customWidth="1"/>
    <col min="15363" max="15363" width="62.85546875" style="147" customWidth="1"/>
    <col min="15364" max="15364" width="8.7109375" style="147" customWidth="1"/>
    <col min="15365" max="15365" width="10.85546875" style="147" customWidth="1"/>
    <col min="15366" max="15366" width="14.7109375" style="147" bestFit="1" customWidth="1"/>
    <col min="15367" max="15367" width="14.140625" style="147" bestFit="1" customWidth="1"/>
    <col min="15368" max="15368" width="17.85546875" style="147" bestFit="1" customWidth="1"/>
    <col min="15369" max="15617" width="9.140625" style="147"/>
    <col min="15618" max="15618" width="7.28515625" style="147" customWidth="1"/>
    <col min="15619" max="15619" width="62.85546875" style="147" customWidth="1"/>
    <col min="15620" max="15620" width="8.7109375" style="147" customWidth="1"/>
    <col min="15621" max="15621" width="10.85546875" style="147" customWidth="1"/>
    <col min="15622" max="15622" width="14.7109375" style="147" bestFit="1" customWidth="1"/>
    <col min="15623" max="15623" width="14.140625" style="147" bestFit="1" customWidth="1"/>
    <col min="15624" max="15624" width="17.85546875" style="147" bestFit="1" customWidth="1"/>
    <col min="15625" max="15873" width="9.140625" style="147"/>
    <col min="15874" max="15874" width="7.28515625" style="147" customWidth="1"/>
    <col min="15875" max="15875" width="62.85546875" style="147" customWidth="1"/>
    <col min="15876" max="15876" width="8.7109375" style="147" customWidth="1"/>
    <col min="15877" max="15877" width="10.85546875" style="147" customWidth="1"/>
    <col min="15878" max="15878" width="14.7109375" style="147" bestFit="1" customWidth="1"/>
    <col min="15879" max="15879" width="14.140625" style="147" bestFit="1" customWidth="1"/>
    <col min="15880" max="15880" width="17.85546875" style="147" bestFit="1" customWidth="1"/>
    <col min="15881" max="16129" width="9.140625" style="147"/>
    <col min="16130" max="16130" width="7.28515625" style="147" customWidth="1"/>
    <col min="16131" max="16131" width="62.85546875" style="147" customWidth="1"/>
    <col min="16132" max="16132" width="8.7109375" style="147" customWidth="1"/>
    <col min="16133" max="16133" width="10.85546875" style="147" customWidth="1"/>
    <col min="16134" max="16134" width="14.7109375" style="147" bestFit="1" customWidth="1"/>
    <col min="16135" max="16135" width="14.140625" style="147" bestFit="1" customWidth="1"/>
    <col min="16136" max="16136" width="17.85546875" style="147" bestFit="1" customWidth="1"/>
    <col min="16137" max="16384" width="9.140625" style="147"/>
  </cols>
  <sheetData>
    <row r="1" spans="1:8" ht="12">
      <c r="A1" s="454" t="s">
        <v>1452</v>
      </c>
      <c r="B1" s="455"/>
      <c r="C1" s="455"/>
      <c r="D1" s="455"/>
      <c r="E1" s="455"/>
      <c r="F1" s="455"/>
      <c r="G1" s="455"/>
      <c r="H1" s="456"/>
    </row>
    <row r="2" spans="1:8" s="159" customFormat="1" ht="22.5">
      <c r="A2" s="162" t="s">
        <v>267</v>
      </c>
      <c r="B2" s="162" t="s">
        <v>1</v>
      </c>
      <c r="C2" s="162" t="s">
        <v>1321</v>
      </c>
      <c r="D2" s="162" t="s">
        <v>2</v>
      </c>
      <c r="E2" s="162" t="s">
        <v>16</v>
      </c>
      <c r="F2" s="163" t="s">
        <v>1355</v>
      </c>
      <c r="G2" s="74" t="s">
        <v>268</v>
      </c>
      <c r="H2" s="163" t="s">
        <v>269</v>
      </c>
    </row>
    <row r="3" spans="1:8" ht="24">
      <c r="A3" s="162" t="s">
        <v>1948</v>
      </c>
      <c r="B3" s="162"/>
      <c r="C3" s="162"/>
      <c r="D3" s="160" t="s">
        <v>1356</v>
      </c>
      <c r="E3" s="160"/>
      <c r="F3" s="160"/>
      <c r="G3" s="160"/>
      <c r="H3" s="161"/>
    </row>
    <row r="4" spans="1:8" ht="12">
      <c r="A4" s="162"/>
      <c r="B4" s="162"/>
      <c r="C4" s="162"/>
      <c r="D4" s="160" t="s">
        <v>1477</v>
      </c>
      <c r="E4" s="160"/>
      <c r="F4" s="160"/>
      <c r="G4" s="160"/>
      <c r="H4" s="161"/>
    </row>
    <row r="5" spans="1:8" ht="12">
      <c r="A5" s="152" t="s">
        <v>1892</v>
      </c>
      <c r="B5" s="149">
        <v>39729</v>
      </c>
      <c r="C5" s="149" t="s">
        <v>47</v>
      </c>
      <c r="D5" s="150" t="s">
        <v>1357</v>
      </c>
      <c r="E5" s="151" t="s">
        <v>825</v>
      </c>
      <c r="F5" s="164">
        <v>195</v>
      </c>
      <c r="G5" s="164">
        <v>168.05</v>
      </c>
      <c r="H5" s="165">
        <f>F5*G5</f>
        <v>32769.75</v>
      </c>
    </row>
    <row r="6" spans="1:8" ht="12">
      <c r="A6" s="152" t="s">
        <v>1893</v>
      </c>
      <c r="B6" s="149">
        <v>39728</v>
      </c>
      <c r="C6" s="149" t="s">
        <v>47</v>
      </c>
      <c r="D6" s="150" t="s">
        <v>1358</v>
      </c>
      <c r="E6" s="151" t="s">
        <v>825</v>
      </c>
      <c r="F6" s="164">
        <v>12</v>
      </c>
      <c r="G6" s="164">
        <v>121.35</v>
      </c>
      <c r="H6" s="165">
        <f t="shared" ref="H6:H86" si="0">F6*G6</f>
        <v>1456.1999999999998</v>
      </c>
    </row>
    <row r="7" spans="1:8" ht="12">
      <c r="A7" s="152" t="s">
        <v>1894</v>
      </c>
      <c r="B7" s="149">
        <v>39750</v>
      </c>
      <c r="C7" s="149" t="s">
        <v>47</v>
      </c>
      <c r="D7" s="150" t="s">
        <v>1359</v>
      </c>
      <c r="E7" s="151" t="s">
        <v>825</v>
      </c>
      <c r="F7" s="164">
        <v>45</v>
      </c>
      <c r="G7" s="164">
        <v>79.13</v>
      </c>
      <c r="H7" s="165">
        <f t="shared" si="0"/>
        <v>3560.85</v>
      </c>
    </row>
    <row r="8" spans="1:8" ht="12">
      <c r="A8" s="152" t="s">
        <v>1895</v>
      </c>
      <c r="B8" s="149">
        <v>39749</v>
      </c>
      <c r="C8" s="149" t="s">
        <v>47</v>
      </c>
      <c r="D8" s="150" t="s">
        <v>1360</v>
      </c>
      <c r="E8" s="151" t="s">
        <v>825</v>
      </c>
      <c r="F8" s="164">
        <v>63</v>
      </c>
      <c r="G8" s="164">
        <v>52.39</v>
      </c>
      <c r="H8" s="165">
        <f t="shared" si="0"/>
        <v>3300.57</v>
      </c>
    </row>
    <row r="9" spans="1:8" ht="12">
      <c r="A9" s="152" t="s">
        <v>1896</v>
      </c>
      <c r="B9" s="149">
        <v>39748</v>
      </c>
      <c r="C9" s="149" t="s">
        <v>47</v>
      </c>
      <c r="D9" s="150" t="s">
        <v>1361</v>
      </c>
      <c r="E9" s="151" t="s">
        <v>825</v>
      </c>
      <c r="F9" s="164">
        <v>184</v>
      </c>
      <c r="G9" s="164">
        <v>41.18</v>
      </c>
      <c r="H9" s="165">
        <f t="shared" si="0"/>
        <v>7577.12</v>
      </c>
    </row>
    <row r="10" spans="1:8" ht="12">
      <c r="A10" s="152" t="s">
        <v>1897</v>
      </c>
      <c r="B10" s="149">
        <v>39747</v>
      </c>
      <c r="C10" s="149" t="s">
        <v>47</v>
      </c>
      <c r="D10" s="150" t="s">
        <v>1362</v>
      </c>
      <c r="E10" s="151" t="s">
        <v>825</v>
      </c>
      <c r="F10" s="164">
        <v>195</v>
      </c>
      <c r="G10" s="164">
        <v>25.45</v>
      </c>
      <c r="H10" s="165">
        <f t="shared" si="0"/>
        <v>4962.75</v>
      </c>
    </row>
    <row r="11" spans="1:8" ht="12">
      <c r="A11" s="152" t="s">
        <v>1898</v>
      </c>
      <c r="B11" s="162"/>
      <c r="C11" s="162"/>
      <c r="D11" s="160" t="s">
        <v>1478</v>
      </c>
      <c r="E11" s="160"/>
      <c r="F11" s="160"/>
      <c r="G11" s="160"/>
      <c r="H11" s="161"/>
    </row>
    <row r="12" spans="1:8" ht="12">
      <c r="A12" s="152" t="s">
        <v>1899</v>
      </c>
      <c r="B12" s="149">
        <v>91186</v>
      </c>
      <c r="C12" s="149" t="s">
        <v>47</v>
      </c>
      <c r="D12" s="150" t="s">
        <v>1357</v>
      </c>
      <c r="E12" s="151" t="s">
        <v>825</v>
      </c>
      <c r="F12" s="164">
        <v>195</v>
      </c>
      <c r="G12" s="164">
        <v>3.58</v>
      </c>
      <c r="H12" s="165">
        <f>F12*G12</f>
        <v>698.1</v>
      </c>
    </row>
    <row r="13" spans="1:8" ht="12">
      <c r="A13" s="152" t="s">
        <v>1900</v>
      </c>
      <c r="B13" s="149">
        <v>91186</v>
      </c>
      <c r="C13" s="149" t="s">
        <v>47</v>
      </c>
      <c r="D13" s="150" t="s">
        <v>1358</v>
      </c>
      <c r="E13" s="151" t="s">
        <v>825</v>
      </c>
      <c r="F13" s="164">
        <v>12</v>
      </c>
      <c r="G13" s="164">
        <v>3.58</v>
      </c>
      <c r="H13" s="165">
        <f t="shared" ref="H13:H17" si="1">F13*G13</f>
        <v>42.96</v>
      </c>
    </row>
    <row r="14" spans="1:8" ht="12">
      <c r="A14" s="152" t="s">
        <v>1901</v>
      </c>
      <c r="B14" s="149">
        <v>91185</v>
      </c>
      <c r="C14" s="149" t="s">
        <v>47</v>
      </c>
      <c r="D14" s="150" t="s">
        <v>1359</v>
      </c>
      <c r="E14" s="151" t="s">
        <v>825</v>
      </c>
      <c r="F14" s="164">
        <v>45</v>
      </c>
      <c r="G14" s="164">
        <v>4.32</v>
      </c>
      <c r="H14" s="165">
        <f t="shared" si="1"/>
        <v>194.4</v>
      </c>
    </row>
    <row r="15" spans="1:8" ht="12">
      <c r="A15" s="152" t="s">
        <v>1902</v>
      </c>
      <c r="B15" s="149">
        <v>91185</v>
      </c>
      <c r="C15" s="149" t="s">
        <v>47</v>
      </c>
      <c r="D15" s="150" t="s">
        <v>1360</v>
      </c>
      <c r="E15" s="151" t="s">
        <v>825</v>
      </c>
      <c r="F15" s="164">
        <v>63</v>
      </c>
      <c r="G15" s="164">
        <v>4.32</v>
      </c>
      <c r="H15" s="165">
        <f t="shared" si="1"/>
        <v>272.16000000000003</v>
      </c>
    </row>
    <row r="16" spans="1:8" ht="12">
      <c r="A16" s="152" t="s">
        <v>1903</v>
      </c>
      <c r="B16" s="149">
        <v>91185</v>
      </c>
      <c r="C16" s="149" t="s">
        <v>47</v>
      </c>
      <c r="D16" s="150" t="s">
        <v>1361</v>
      </c>
      <c r="E16" s="151" t="s">
        <v>825</v>
      </c>
      <c r="F16" s="164">
        <v>184</v>
      </c>
      <c r="G16" s="164">
        <v>4.32</v>
      </c>
      <c r="H16" s="165">
        <f t="shared" si="1"/>
        <v>794.88000000000011</v>
      </c>
    </row>
    <row r="17" spans="1:8" ht="12">
      <c r="A17" s="152" t="s">
        <v>1904</v>
      </c>
      <c r="B17" s="149">
        <v>91185</v>
      </c>
      <c r="C17" s="149" t="s">
        <v>47</v>
      </c>
      <c r="D17" s="150" t="s">
        <v>1362</v>
      </c>
      <c r="E17" s="151" t="s">
        <v>825</v>
      </c>
      <c r="F17" s="164">
        <v>195</v>
      </c>
      <c r="G17" s="164">
        <v>4.32</v>
      </c>
      <c r="H17" s="165">
        <f t="shared" si="1"/>
        <v>842.40000000000009</v>
      </c>
    </row>
    <row r="18" spans="1:8" ht="24">
      <c r="A18" s="152" t="s">
        <v>1905</v>
      </c>
      <c r="B18" s="149"/>
      <c r="C18" s="149"/>
      <c r="D18" s="160" t="s">
        <v>1479</v>
      </c>
      <c r="E18" s="151"/>
      <c r="F18" s="164"/>
      <c r="G18" s="164"/>
      <c r="H18" s="165"/>
    </row>
    <row r="19" spans="1:8" ht="12">
      <c r="A19" s="152" t="s">
        <v>1906</v>
      </c>
      <c r="B19" s="149">
        <v>92291</v>
      </c>
      <c r="C19" s="149" t="s">
        <v>47</v>
      </c>
      <c r="D19" s="150" t="s">
        <v>1363</v>
      </c>
      <c r="E19" s="152" t="s">
        <v>1364</v>
      </c>
      <c r="F19" s="164">
        <v>4</v>
      </c>
      <c r="G19" s="164">
        <v>59.58</v>
      </c>
      <c r="H19" s="165">
        <f t="shared" si="0"/>
        <v>238.32</v>
      </c>
    </row>
    <row r="20" spans="1:8" ht="12">
      <c r="A20" s="152" t="s">
        <v>1907</v>
      </c>
      <c r="B20" s="149">
        <v>92290</v>
      </c>
      <c r="C20" s="149" t="s">
        <v>47</v>
      </c>
      <c r="D20" s="150" t="s">
        <v>1365</v>
      </c>
      <c r="E20" s="152" t="s">
        <v>1364</v>
      </c>
      <c r="F20" s="164">
        <v>2</v>
      </c>
      <c r="G20" s="164">
        <v>38.93</v>
      </c>
      <c r="H20" s="165">
        <f t="shared" si="0"/>
        <v>77.86</v>
      </c>
    </row>
    <row r="21" spans="1:8" ht="12">
      <c r="A21" s="152" t="s">
        <v>1908</v>
      </c>
      <c r="B21" s="149">
        <v>92289</v>
      </c>
      <c r="C21" s="149" t="s">
        <v>47</v>
      </c>
      <c r="D21" s="150" t="s">
        <v>1366</v>
      </c>
      <c r="E21" s="152" t="s">
        <v>1364</v>
      </c>
      <c r="F21" s="164">
        <v>8</v>
      </c>
      <c r="G21" s="164">
        <v>26.24</v>
      </c>
      <c r="H21" s="165">
        <f t="shared" si="0"/>
        <v>209.92</v>
      </c>
    </row>
    <row r="22" spans="1:8" ht="12">
      <c r="A22" s="152" t="s">
        <v>1909</v>
      </c>
      <c r="B22" s="149">
        <v>92288</v>
      </c>
      <c r="C22" s="149" t="s">
        <v>47</v>
      </c>
      <c r="D22" s="150" t="s">
        <v>1367</v>
      </c>
      <c r="E22" s="152" t="s">
        <v>1364</v>
      </c>
      <c r="F22" s="164">
        <v>19</v>
      </c>
      <c r="G22" s="164">
        <v>15.07</v>
      </c>
      <c r="H22" s="165">
        <f t="shared" si="0"/>
        <v>286.33</v>
      </c>
    </row>
    <row r="23" spans="1:8" ht="12">
      <c r="A23" s="152" t="s">
        <v>1910</v>
      </c>
      <c r="B23" s="149">
        <v>92287</v>
      </c>
      <c r="C23" s="149" t="s">
        <v>47</v>
      </c>
      <c r="D23" s="150" t="s">
        <v>1368</v>
      </c>
      <c r="E23" s="152" t="s">
        <v>1364</v>
      </c>
      <c r="F23" s="164">
        <v>28</v>
      </c>
      <c r="G23" s="164">
        <v>9.85</v>
      </c>
      <c r="H23" s="165">
        <f t="shared" si="0"/>
        <v>275.8</v>
      </c>
    </row>
    <row r="24" spans="1:8" ht="12">
      <c r="A24" s="152" t="s">
        <v>1911</v>
      </c>
      <c r="B24" s="149">
        <v>92311</v>
      </c>
      <c r="C24" s="149" t="s">
        <v>47</v>
      </c>
      <c r="D24" s="150" t="s">
        <v>1369</v>
      </c>
      <c r="E24" s="152" t="s">
        <v>1364</v>
      </c>
      <c r="F24" s="164">
        <v>122</v>
      </c>
      <c r="G24" s="164">
        <v>7.61</v>
      </c>
      <c r="H24" s="165">
        <f t="shared" si="0"/>
        <v>928.42000000000007</v>
      </c>
    </row>
    <row r="25" spans="1:8" ht="12">
      <c r="A25" s="152" t="s">
        <v>1912</v>
      </c>
      <c r="B25" s="161"/>
      <c r="C25" s="149" t="s">
        <v>304</v>
      </c>
      <c r="D25" s="150" t="s">
        <v>1370</v>
      </c>
      <c r="E25" s="152" t="s">
        <v>1364</v>
      </c>
      <c r="F25" s="164">
        <v>2</v>
      </c>
      <c r="G25" s="164">
        <v>22</v>
      </c>
      <c r="H25" s="165">
        <f t="shared" si="0"/>
        <v>44</v>
      </c>
    </row>
    <row r="26" spans="1:8" ht="12">
      <c r="A26" s="152" t="s">
        <v>1913</v>
      </c>
      <c r="B26" s="161"/>
      <c r="C26" s="149" t="s">
        <v>304</v>
      </c>
      <c r="D26" s="150" t="s">
        <v>1371</v>
      </c>
      <c r="E26" s="152" t="s">
        <v>1364</v>
      </c>
      <c r="F26" s="164">
        <v>8</v>
      </c>
      <c r="G26" s="164">
        <v>18</v>
      </c>
      <c r="H26" s="165">
        <f t="shared" si="0"/>
        <v>144</v>
      </c>
    </row>
    <row r="27" spans="1:8" ht="12">
      <c r="A27" s="152" t="s">
        <v>1914</v>
      </c>
      <c r="B27" s="161"/>
      <c r="C27" s="149" t="s">
        <v>304</v>
      </c>
      <c r="D27" s="150" t="s">
        <v>1372</v>
      </c>
      <c r="E27" s="152" t="s">
        <v>1364</v>
      </c>
      <c r="F27" s="164">
        <v>4</v>
      </c>
      <c r="G27" s="164">
        <v>14</v>
      </c>
      <c r="H27" s="165">
        <f t="shared" si="0"/>
        <v>56</v>
      </c>
    </row>
    <row r="28" spans="1:8" ht="12">
      <c r="A28" s="152" t="s">
        <v>1915</v>
      </c>
      <c r="B28" s="362">
        <v>92303</v>
      </c>
      <c r="C28" s="149" t="s">
        <v>47</v>
      </c>
      <c r="D28" s="153" t="s">
        <v>1373</v>
      </c>
      <c r="E28" s="152" t="s">
        <v>1364</v>
      </c>
      <c r="F28" s="164">
        <v>3</v>
      </c>
      <c r="G28" s="164">
        <v>88.05</v>
      </c>
      <c r="H28" s="165">
        <f t="shared" si="0"/>
        <v>264.14999999999998</v>
      </c>
    </row>
    <row r="29" spans="1:8" ht="12">
      <c r="A29" s="152" t="s">
        <v>1916</v>
      </c>
      <c r="B29" s="149">
        <v>92302</v>
      </c>
      <c r="C29" s="149" t="s">
        <v>47</v>
      </c>
      <c r="D29" s="153" t="s">
        <v>1374</v>
      </c>
      <c r="E29" s="152" t="s">
        <v>1364</v>
      </c>
      <c r="F29" s="164">
        <v>4</v>
      </c>
      <c r="G29" s="164">
        <v>47.84</v>
      </c>
      <c r="H29" s="165">
        <f t="shared" si="0"/>
        <v>191.36</v>
      </c>
    </row>
    <row r="30" spans="1:8" ht="12">
      <c r="A30" s="152" t="s">
        <v>1917</v>
      </c>
      <c r="B30" s="149">
        <v>92301</v>
      </c>
      <c r="C30" s="149" t="s">
        <v>47</v>
      </c>
      <c r="D30" s="153" t="s">
        <v>1375</v>
      </c>
      <c r="E30" s="152" t="s">
        <v>1364</v>
      </c>
      <c r="F30" s="164">
        <v>3</v>
      </c>
      <c r="G30" s="164">
        <v>37.15</v>
      </c>
      <c r="H30" s="165">
        <f t="shared" si="0"/>
        <v>111.44999999999999</v>
      </c>
    </row>
    <row r="31" spans="1:8" ht="12">
      <c r="A31" s="152" t="s">
        <v>1918</v>
      </c>
      <c r="B31" s="149">
        <v>92300</v>
      </c>
      <c r="C31" s="149" t="s">
        <v>47</v>
      </c>
      <c r="D31" s="153" t="s">
        <v>1376</v>
      </c>
      <c r="E31" s="152" t="s">
        <v>1364</v>
      </c>
      <c r="F31" s="164">
        <v>3</v>
      </c>
      <c r="G31" s="164">
        <v>19.07</v>
      </c>
      <c r="H31" s="165">
        <f t="shared" si="0"/>
        <v>57.21</v>
      </c>
    </row>
    <row r="32" spans="1:8" ht="12">
      <c r="A32" s="152" t="s">
        <v>1919</v>
      </c>
      <c r="B32" s="149">
        <v>92299</v>
      </c>
      <c r="C32" s="149" t="s">
        <v>47</v>
      </c>
      <c r="D32" s="153" t="s">
        <v>1377</v>
      </c>
      <c r="E32" s="152" t="s">
        <v>1364</v>
      </c>
      <c r="F32" s="164">
        <v>35</v>
      </c>
      <c r="G32" s="164">
        <v>12.91</v>
      </c>
      <c r="H32" s="165">
        <f t="shared" si="0"/>
        <v>451.85</v>
      </c>
    </row>
    <row r="33" spans="1:8" ht="12">
      <c r="A33" s="152" t="s">
        <v>1920</v>
      </c>
      <c r="B33" s="149">
        <v>92317</v>
      </c>
      <c r="C33" s="149" t="s">
        <v>47</v>
      </c>
      <c r="D33" s="153" t="s">
        <v>1378</v>
      </c>
      <c r="E33" s="152" t="s">
        <v>1364</v>
      </c>
      <c r="F33" s="164">
        <v>78</v>
      </c>
      <c r="G33" s="164">
        <v>10.27</v>
      </c>
      <c r="H33" s="165">
        <f t="shared" si="0"/>
        <v>801.06</v>
      </c>
    </row>
    <row r="34" spans="1:8" ht="12">
      <c r="A34" s="152" t="s">
        <v>1921</v>
      </c>
      <c r="B34" s="149">
        <v>93065</v>
      </c>
      <c r="C34" s="149" t="s">
        <v>47</v>
      </c>
      <c r="D34" s="153" t="s">
        <v>1379</v>
      </c>
      <c r="E34" s="152" t="s">
        <v>1364</v>
      </c>
      <c r="F34" s="164">
        <v>1</v>
      </c>
      <c r="G34" s="164">
        <v>23.49</v>
      </c>
      <c r="H34" s="165">
        <f t="shared" si="0"/>
        <v>23.49</v>
      </c>
    </row>
    <row r="35" spans="1:8" ht="12">
      <c r="A35" s="152" t="s">
        <v>1922</v>
      </c>
      <c r="B35" s="149">
        <v>93062</v>
      </c>
      <c r="C35" s="149" t="s">
        <v>47</v>
      </c>
      <c r="D35" s="153" t="s">
        <v>1380</v>
      </c>
      <c r="E35" s="152" t="s">
        <v>1364</v>
      </c>
      <c r="F35" s="164">
        <v>1</v>
      </c>
      <c r="G35" s="164">
        <v>14.58</v>
      </c>
      <c r="H35" s="165">
        <f t="shared" si="0"/>
        <v>14.58</v>
      </c>
    </row>
    <row r="36" spans="1:8" ht="12">
      <c r="A36" s="152" t="s">
        <v>1923</v>
      </c>
      <c r="B36" s="149"/>
      <c r="C36" s="149" t="s">
        <v>304</v>
      </c>
      <c r="D36" s="153" t="s">
        <v>1381</v>
      </c>
      <c r="E36" s="152" t="s">
        <v>1364</v>
      </c>
      <c r="F36" s="164">
        <v>3</v>
      </c>
      <c r="G36" s="164">
        <v>6</v>
      </c>
      <c r="H36" s="165">
        <f t="shared" si="0"/>
        <v>18</v>
      </c>
    </row>
    <row r="37" spans="1:8" ht="12">
      <c r="A37" s="152" t="s">
        <v>1924</v>
      </c>
      <c r="B37" s="149"/>
      <c r="C37" s="149" t="s">
        <v>304</v>
      </c>
      <c r="D37" s="153" t="s">
        <v>1382</v>
      </c>
      <c r="E37" s="152" t="s">
        <v>1364</v>
      </c>
      <c r="F37" s="164">
        <v>2</v>
      </c>
      <c r="G37" s="164">
        <v>5</v>
      </c>
      <c r="H37" s="165">
        <f t="shared" si="0"/>
        <v>10</v>
      </c>
    </row>
    <row r="38" spans="1:8" ht="12">
      <c r="A38" s="152" t="s">
        <v>1925</v>
      </c>
      <c r="B38" s="149">
        <v>93057</v>
      </c>
      <c r="C38" s="149" t="s">
        <v>47</v>
      </c>
      <c r="D38" s="153" t="s">
        <v>1383</v>
      </c>
      <c r="E38" s="152" t="s">
        <v>1364</v>
      </c>
      <c r="F38" s="164">
        <v>22</v>
      </c>
      <c r="G38" s="164">
        <v>7.84</v>
      </c>
      <c r="H38" s="165">
        <f t="shared" si="0"/>
        <v>172.48</v>
      </c>
    </row>
    <row r="39" spans="1:8" ht="12">
      <c r="A39" s="152" t="s">
        <v>1926</v>
      </c>
      <c r="B39" s="149"/>
      <c r="C39" s="149" t="s">
        <v>304</v>
      </c>
      <c r="D39" s="153" t="s">
        <v>1384</v>
      </c>
      <c r="E39" s="152" t="s">
        <v>1364</v>
      </c>
      <c r="F39" s="164">
        <v>8</v>
      </c>
      <c r="G39" s="164">
        <v>3</v>
      </c>
      <c r="H39" s="165">
        <f t="shared" si="0"/>
        <v>24</v>
      </c>
    </row>
    <row r="40" spans="1:8" ht="12">
      <c r="A40" s="152" t="s">
        <v>1927</v>
      </c>
      <c r="B40" s="149">
        <v>93051</v>
      </c>
      <c r="C40" s="149" t="s">
        <v>47</v>
      </c>
      <c r="D40" s="153" t="s">
        <v>1385</v>
      </c>
      <c r="E40" s="152" t="s">
        <v>1364</v>
      </c>
      <c r="F40" s="164">
        <v>84</v>
      </c>
      <c r="G40" s="164">
        <v>5.72</v>
      </c>
      <c r="H40" s="165">
        <f t="shared" si="0"/>
        <v>480.47999999999996</v>
      </c>
    </row>
    <row r="41" spans="1:8" ht="12">
      <c r="A41" s="152" t="s">
        <v>1928</v>
      </c>
      <c r="B41" s="149"/>
      <c r="C41" s="149" t="s">
        <v>304</v>
      </c>
      <c r="D41" s="153" t="s">
        <v>1386</v>
      </c>
      <c r="E41" s="152" t="s">
        <v>1364</v>
      </c>
      <c r="F41" s="164">
        <v>1</v>
      </c>
      <c r="G41" s="164">
        <v>13</v>
      </c>
      <c r="H41" s="165">
        <f t="shared" si="0"/>
        <v>13</v>
      </c>
    </row>
    <row r="42" spans="1:8" ht="12">
      <c r="A42" s="152" t="s">
        <v>1929</v>
      </c>
      <c r="B42" s="149"/>
      <c r="C42" s="149" t="s">
        <v>304</v>
      </c>
      <c r="D42" s="153" t="s">
        <v>1387</v>
      </c>
      <c r="E42" s="152" t="s">
        <v>1364</v>
      </c>
      <c r="F42" s="164">
        <v>2</v>
      </c>
      <c r="G42" s="164">
        <v>7</v>
      </c>
      <c r="H42" s="165">
        <f t="shared" si="0"/>
        <v>14</v>
      </c>
    </row>
    <row r="43" spans="1:8" ht="12">
      <c r="A43" s="152" t="s">
        <v>1930</v>
      </c>
      <c r="B43" s="149"/>
      <c r="C43" s="149" t="s">
        <v>304</v>
      </c>
      <c r="D43" s="153" t="s">
        <v>1388</v>
      </c>
      <c r="E43" s="152" t="s">
        <v>1364</v>
      </c>
      <c r="F43" s="164">
        <v>8</v>
      </c>
      <c r="G43" s="164">
        <v>6</v>
      </c>
      <c r="H43" s="165">
        <f t="shared" si="0"/>
        <v>48</v>
      </c>
    </row>
    <row r="44" spans="1:8" ht="12">
      <c r="A44" s="152" t="s">
        <v>1931</v>
      </c>
      <c r="B44" s="149"/>
      <c r="C44" s="149" t="s">
        <v>304</v>
      </c>
      <c r="D44" s="153" t="s">
        <v>1389</v>
      </c>
      <c r="E44" s="152" t="s">
        <v>1364</v>
      </c>
      <c r="F44" s="164">
        <v>4</v>
      </c>
      <c r="G44" s="164">
        <v>4</v>
      </c>
      <c r="H44" s="165">
        <f t="shared" si="0"/>
        <v>16</v>
      </c>
    </row>
    <row r="45" spans="1:8" ht="24">
      <c r="A45" s="152" t="s">
        <v>1932</v>
      </c>
      <c r="B45" s="149"/>
      <c r="C45" s="149"/>
      <c r="D45" s="160" t="s">
        <v>1390</v>
      </c>
      <c r="E45" s="160"/>
      <c r="F45" s="160"/>
      <c r="G45" s="164"/>
      <c r="H45" s="165"/>
    </row>
    <row r="46" spans="1:8" ht="12">
      <c r="A46" s="152" t="s">
        <v>1933</v>
      </c>
      <c r="B46" s="162"/>
      <c r="C46" s="162"/>
      <c r="D46" s="160" t="s">
        <v>1477</v>
      </c>
      <c r="E46" s="160"/>
      <c r="F46" s="160"/>
      <c r="G46" s="160"/>
      <c r="H46" s="161"/>
    </row>
    <row r="47" spans="1:8" ht="12">
      <c r="A47" s="152" t="s">
        <v>1934</v>
      </c>
      <c r="B47" s="149">
        <v>39729</v>
      </c>
      <c r="C47" s="149" t="s">
        <v>47</v>
      </c>
      <c r="D47" s="150" t="s">
        <v>1357</v>
      </c>
      <c r="E47" s="151" t="s">
        <v>825</v>
      </c>
      <c r="F47" s="164">
        <v>35</v>
      </c>
      <c r="G47" s="164">
        <v>168.05</v>
      </c>
      <c r="H47" s="165">
        <f>F47*G47</f>
        <v>5881.75</v>
      </c>
    </row>
    <row r="48" spans="1:8" ht="12">
      <c r="A48" s="152" t="s">
        <v>1935</v>
      </c>
      <c r="B48" s="149">
        <v>39728</v>
      </c>
      <c r="C48" s="149" t="s">
        <v>47</v>
      </c>
      <c r="D48" s="150" t="s">
        <v>1358</v>
      </c>
      <c r="E48" s="151" t="s">
        <v>825</v>
      </c>
      <c r="F48" s="164">
        <v>12</v>
      </c>
      <c r="G48" s="164">
        <v>121.35</v>
      </c>
      <c r="H48" s="165">
        <f t="shared" ref="H48:H52" si="2">F48*G48</f>
        <v>1456.1999999999998</v>
      </c>
    </row>
    <row r="49" spans="1:8" ht="12">
      <c r="A49" s="152" t="s">
        <v>1936</v>
      </c>
      <c r="B49" s="149">
        <v>39750</v>
      </c>
      <c r="C49" s="149" t="s">
        <v>47</v>
      </c>
      <c r="D49" s="150" t="s">
        <v>1359</v>
      </c>
      <c r="E49" s="151" t="s">
        <v>825</v>
      </c>
      <c r="F49" s="164">
        <v>45</v>
      </c>
      <c r="G49" s="164">
        <v>79.13</v>
      </c>
      <c r="H49" s="165">
        <f t="shared" si="2"/>
        <v>3560.85</v>
      </c>
    </row>
    <row r="50" spans="1:8" ht="12">
      <c r="A50" s="152" t="s">
        <v>1937</v>
      </c>
      <c r="B50" s="149">
        <v>39749</v>
      </c>
      <c r="C50" s="149" t="s">
        <v>47</v>
      </c>
      <c r="D50" s="150" t="s">
        <v>1360</v>
      </c>
      <c r="E50" s="151" t="s">
        <v>825</v>
      </c>
      <c r="F50" s="164">
        <v>63</v>
      </c>
      <c r="G50" s="164">
        <v>52.39</v>
      </c>
      <c r="H50" s="165">
        <f t="shared" si="2"/>
        <v>3300.57</v>
      </c>
    </row>
    <row r="51" spans="1:8" ht="12">
      <c r="A51" s="152" t="s">
        <v>1938</v>
      </c>
      <c r="B51" s="149">
        <v>39748</v>
      </c>
      <c r="C51" s="149" t="s">
        <v>47</v>
      </c>
      <c r="D51" s="150" t="s">
        <v>1361</v>
      </c>
      <c r="E51" s="151" t="s">
        <v>825</v>
      </c>
      <c r="F51" s="164">
        <v>184</v>
      </c>
      <c r="G51" s="164">
        <v>41.18</v>
      </c>
      <c r="H51" s="165">
        <f t="shared" si="2"/>
        <v>7577.12</v>
      </c>
    </row>
    <row r="52" spans="1:8" ht="12">
      <c r="A52" s="152" t="s">
        <v>1939</v>
      </c>
      <c r="B52" s="149">
        <v>39747</v>
      </c>
      <c r="C52" s="149" t="s">
        <v>47</v>
      </c>
      <c r="D52" s="150" t="s">
        <v>1362</v>
      </c>
      <c r="E52" s="151" t="s">
        <v>825</v>
      </c>
      <c r="F52" s="164">
        <v>195</v>
      </c>
      <c r="G52" s="164">
        <v>25.45</v>
      </c>
      <c r="H52" s="165">
        <f t="shared" si="2"/>
        <v>4962.75</v>
      </c>
    </row>
    <row r="53" spans="1:8" ht="12">
      <c r="A53" s="152" t="s">
        <v>1940</v>
      </c>
      <c r="B53" s="162"/>
      <c r="C53" s="162"/>
      <c r="D53" s="160" t="s">
        <v>1478</v>
      </c>
      <c r="E53" s="160"/>
      <c r="F53" s="160"/>
      <c r="G53" s="160"/>
      <c r="H53" s="161"/>
    </row>
    <row r="54" spans="1:8" ht="12">
      <c r="A54" s="152" t="s">
        <v>1941</v>
      </c>
      <c r="B54" s="149">
        <v>91186</v>
      </c>
      <c r="C54" s="149" t="s">
        <v>47</v>
      </c>
      <c r="D54" s="150" t="s">
        <v>1357</v>
      </c>
      <c r="E54" s="151" t="s">
        <v>825</v>
      </c>
      <c r="F54" s="164">
        <v>35</v>
      </c>
      <c r="G54" s="164">
        <v>3.58</v>
      </c>
      <c r="H54" s="165">
        <f>F54*G54</f>
        <v>125.3</v>
      </c>
    </row>
    <row r="55" spans="1:8" ht="12">
      <c r="A55" s="152" t="s">
        <v>1942</v>
      </c>
      <c r="B55" s="149">
        <v>91186</v>
      </c>
      <c r="C55" s="149" t="s">
        <v>47</v>
      </c>
      <c r="D55" s="150" t="s">
        <v>1358</v>
      </c>
      <c r="E55" s="151" t="s">
        <v>825</v>
      </c>
      <c r="F55" s="164">
        <v>12</v>
      </c>
      <c r="G55" s="164">
        <v>3.58</v>
      </c>
      <c r="H55" s="165">
        <f t="shared" ref="H55:H59" si="3">F55*G55</f>
        <v>42.96</v>
      </c>
    </row>
    <row r="56" spans="1:8" ht="12">
      <c r="A56" s="152" t="s">
        <v>1943</v>
      </c>
      <c r="B56" s="149">
        <v>91185</v>
      </c>
      <c r="C56" s="149" t="s">
        <v>47</v>
      </c>
      <c r="D56" s="150" t="s">
        <v>1359</v>
      </c>
      <c r="E56" s="151" t="s">
        <v>825</v>
      </c>
      <c r="F56" s="164">
        <v>45</v>
      </c>
      <c r="G56" s="164">
        <v>4.32</v>
      </c>
      <c r="H56" s="165">
        <f t="shared" si="3"/>
        <v>194.4</v>
      </c>
    </row>
    <row r="57" spans="1:8" ht="12">
      <c r="A57" s="152" t="s">
        <v>1944</v>
      </c>
      <c r="B57" s="149">
        <v>91185</v>
      </c>
      <c r="C57" s="149" t="s">
        <v>47</v>
      </c>
      <c r="D57" s="150" t="s">
        <v>1360</v>
      </c>
      <c r="E57" s="151" t="s">
        <v>825</v>
      </c>
      <c r="F57" s="164">
        <v>63</v>
      </c>
      <c r="G57" s="164">
        <v>4.32</v>
      </c>
      <c r="H57" s="165">
        <f t="shared" si="3"/>
        <v>272.16000000000003</v>
      </c>
    </row>
    <row r="58" spans="1:8" ht="12">
      <c r="A58" s="152" t="s">
        <v>1945</v>
      </c>
      <c r="B58" s="149">
        <v>91185</v>
      </c>
      <c r="C58" s="149" t="s">
        <v>47</v>
      </c>
      <c r="D58" s="150" t="s">
        <v>1361</v>
      </c>
      <c r="E58" s="151" t="s">
        <v>825</v>
      </c>
      <c r="F58" s="164">
        <v>184</v>
      </c>
      <c r="G58" s="164">
        <v>4.32</v>
      </c>
      <c r="H58" s="165">
        <f t="shared" si="3"/>
        <v>794.88000000000011</v>
      </c>
    </row>
    <row r="59" spans="1:8" ht="12">
      <c r="A59" s="152" t="s">
        <v>1946</v>
      </c>
      <c r="B59" s="149">
        <v>91185</v>
      </c>
      <c r="C59" s="149" t="s">
        <v>47</v>
      </c>
      <c r="D59" s="150" t="s">
        <v>1362</v>
      </c>
      <c r="E59" s="151" t="s">
        <v>825</v>
      </c>
      <c r="F59" s="164">
        <v>195</v>
      </c>
      <c r="G59" s="164">
        <v>4.32</v>
      </c>
      <c r="H59" s="165">
        <f t="shared" si="3"/>
        <v>842.40000000000009</v>
      </c>
    </row>
    <row r="60" spans="1:8" ht="24">
      <c r="A60" s="162" t="s">
        <v>1947</v>
      </c>
      <c r="B60" s="149"/>
      <c r="C60" s="149"/>
      <c r="D60" s="160" t="s">
        <v>1479</v>
      </c>
      <c r="E60" s="151"/>
      <c r="F60" s="164"/>
      <c r="G60" s="164"/>
      <c r="H60" s="165"/>
    </row>
    <row r="61" spans="1:8" ht="12">
      <c r="A61" s="152" t="s">
        <v>1949</v>
      </c>
      <c r="B61" s="149">
        <v>92291</v>
      </c>
      <c r="C61" s="149" t="s">
        <v>47</v>
      </c>
      <c r="D61" s="150" t="s">
        <v>1363</v>
      </c>
      <c r="E61" s="152" t="s">
        <v>1364</v>
      </c>
      <c r="F61" s="164">
        <v>2</v>
      </c>
      <c r="G61" s="164">
        <v>59.58</v>
      </c>
      <c r="H61" s="165">
        <f t="shared" si="0"/>
        <v>119.16</v>
      </c>
    </row>
    <row r="62" spans="1:8" ht="12">
      <c r="A62" s="152" t="s">
        <v>1950</v>
      </c>
      <c r="B62" s="149">
        <v>92290</v>
      </c>
      <c r="C62" s="149" t="s">
        <v>47</v>
      </c>
      <c r="D62" s="150" t="s">
        <v>1365</v>
      </c>
      <c r="E62" s="152" t="s">
        <v>1364</v>
      </c>
      <c r="F62" s="164">
        <v>2</v>
      </c>
      <c r="G62" s="164">
        <v>38.93</v>
      </c>
      <c r="H62" s="165">
        <f t="shared" si="0"/>
        <v>77.86</v>
      </c>
    </row>
    <row r="63" spans="1:8" ht="12">
      <c r="A63" s="152" t="s">
        <v>1951</v>
      </c>
      <c r="B63" s="149">
        <v>92289</v>
      </c>
      <c r="C63" s="149" t="s">
        <v>47</v>
      </c>
      <c r="D63" s="150" t="s">
        <v>1366</v>
      </c>
      <c r="E63" s="152" t="s">
        <v>1364</v>
      </c>
      <c r="F63" s="164">
        <v>8</v>
      </c>
      <c r="G63" s="164">
        <v>26.24</v>
      </c>
      <c r="H63" s="165">
        <f t="shared" si="0"/>
        <v>209.92</v>
      </c>
    </row>
    <row r="64" spans="1:8" ht="12">
      <c r="A64" s="152" t="s">
        <v>1952</v>
      </c>
      <c r="B64" s="149">
        <v>92288</v>
      </c>
      <c r="C64" s="149" t="s">
        <v>47</v>
      </c>
      <c r="D64" s="150" t="s">
        <v>1367</v>
      </c>
      <c r="E64" s="152" t="s">
        <v>1364</v>
      </c>
      <c r="F64" s="164">
        <v>19</v>
      </c>
      <c r="G64" s="164">
        <v>15.07</v>
      </c>
      <c r="H64" s="165">
        <f t="shared" si="0"/>
        <v>286.33</v>
      </c>
    </row>
    <row r="65" spans="1:8" ht="12">
      <c r="A65" s="152" t="s">
        <v>1953</v>
      </c>
      <c r="B65" s="149">
        <v>92287</v>
      </c>
      <c r="C65" s="149" t="s">
        <v>47</v>
      </c>
      <c r="D65" s="150" t="s">
        <v>1368</v>
      </c>
      <c r="E65" s="152" t="s">
        <v>1364</v>
      </c>
      <c r="F65" s="164">
        <v>28</v>
      </c>
      <c r="G65" s="164">
        <v>9.85</v>
      </c>
      <c r="H65" s="165">
        <f t="shared" si="0"/>
        <v>275.8</v>
      </c>
    </row>
    <row r="66" spans="1:8" ht="12">
      <c r="A66" s="152" t="s">
        <v>1954</v>
      </c>
      <c r="B66" s="149">
        <v>92311</v>
      </c>
      <c r="C66" s="149" t="s">
        <v>47</v>
      </c>
      <c r="D66" s="150" t="s">
        <v>1369</v>
      </c>
      <c r="E66" s="152" t="s">
        <v>1364</v>
      </c>
      <c r="F66" s="164">
        <v>122</v>
      </c>
      <c r="G66" s="164">
        <v>7.61</v>
      </c>
      <c r="H66" s="165">
        <f t="shared" si="0"/>
        <v>928.42000000000007</v>
      </c>
    </row>
    <row r="67" spans="1:8" ht="12">
      <c r="A67" s="152" t="s">
        <v>1955</v>
      </c>
      <c r="B67" s="149"/>
      <c r="C67" s="149" t="s">
        <v>304</v>
      </c>
      <c r="D67" s="150" t="s">
        <v>1391</v>
      </c>
      <c r="E67" s="152" t="s">
        <v>1364</v>
      </c>
      <c r="F67" s="164">
        <v>2</v>
      </c>
      <c r="G67" s="164">
        <v>22</v>
      </c>
      <c r="H67" s="165">
        <f t="shared" si="0"/>
        <v>44</v>
      </c>
    </row>
    <row r="68" spans="1:8" ht="12">
      <c r="A68" s="152" t="s">
        <v>1956</v>
      </c>
      <c r="B68" s="149"/>
      <c r="C68" s="149" t="s">
        <v>304</v>
      </c>
      <c r="D68" s="150" t="s">
        <v>1371</v>
      </c>
      <c r="E68" s="152" t="s">
        <v>1364</v>
      </c>
      <c r="F68" s="164">
        <v>8</v>
      </c>
      <c r="G68" s="164">
        <v>18</v>
      </c>
      <c r="H68" s="165">
        <f t="shared" si="0"/>
        <v>144</v>
      </c>
    </row>
    <row r="69" spans="1:8" ht="12">
      <c r="A69" s="152" t="s">
        <v>1957</v>
      </c>
      <c r="B69" s="149"/>
      <c r="C69" s="149" t="s">
        <v>304</v>
      </c>
      <c r="D69" s="150" t="s">
        <v>1392</v>
      </c>
      <c r="E69" s="152" t="s">
        <v>1364</v>
      </c>
      <c r="F69" s="164">
        <v>4</v>
      </c>
      <c r="G69" s="164">
        <v>11</v>
      </c>
      <c r="H69" s="165">
        <f t="shared" si="0"/>
        <v>44</v>
      </c>
    </row>
    <row r="70" spans="1:8" ht="12">
      <c r="A70" s="152" t="s">
        <v>1958</v>
      </c>
      <c r="B70" s="149">
        <v>92303</v>
      </c>
      <c r="C70" s="149" t="s">
        <v>47</v>
      </c>
      <c r="D70" s="153" t="s">
        <v>1373</v>
      </c>
      <c r="E70" s="152" t="s">
        <v>1364</v>
      </c>
      <c r="F70" s="164">
        <v>1</v>
      </c>
      <c r="G70" s="164">
        <v>88.05</v>
      </c>
      <c r="H70" s="165">
        <f t="shared" si="0"/>
        <v>88.05</v>
      </c>
    </row>
    <row r="71" spans="1:8" ht="12">
      <c r="A71" s="152" t="s">
        <v>1959</v>
      </c>
      <c r="B71" s="149">
        <v>92302</v>
      </c>
      <c r="C71" s="149" t="s">
        <v>47</v>
      </c>
      <c r="D71" s="153" t="s">
        <v>1374</v>
      </c>
      <c r="E71" s="152" t="s">
        <v>1364</v>
      </c>
      <c r="F71" s="164">
        <v>4</v>
      </c>
      <c r="G71" s="164">
        <v>47.84</v>
      </c>
      <c r="H71" s="165">
        <f t="shared" si="0"/>
        <v>191.36</v>
      </c>
    </row>
    <row r="72" spans="1:8" ht="12">
      <c r="A72" s="152" t="s">
        <v>1960</v>
      </c>
      <c r="B72" s="149">
        <v>92301</v>
      </c>
      <c r="C72" s="149" t="s">
        <v>47</v>
      </c>
      <c r="D72" s="153" t="s">
        <v>1375</v>
      </c>
      <c r="E72" s="152" t="s">
        <v>1364</v>
      </c>
      <c r="F72" s="164">
        <v>3</v>
      </c>
      <c r="G72" s="164">
        <v>37.15</v>
      </c>
      <c r="H72" s="165">
        <f t="shared" si="0"/>
        <v>111.44999999999999</v>
      </c>
    </row>
    <row r="73" spans="1:8" ht="12">
      <c r="A73" s="152" t="s">
        <v>1961</v>
      </c>
      <c r="B73" s="149">
        <v>92300</v>
      </c>
      <c r="C73" s="149" t="s">
        <v>47</v>
      </c>
      <c r="D73" s="153" t="s">
        <v>1376</v>
      </c>
      <c r="E73" s="152" t="s">
        <v>1364</v>
      </c>
      <c r="F73" s="164">
        <v>3</v>
      </c>
      <c r="G73" s="164">
        <v>19.07</v>
      </c>
      <c r="H73" s="165">
        <f t="shared" si="0"/>
        <v>57.21</v>
      </c>
    </row>
    <row r="74" spans="1:8" ht="12">
      <c r="A74" s="152" t="s">
        <v>1962</v>
      </c>
      <c r="B74" s="149">
        <v>92299</v>
      </c>
      <c r="C74" s="149" t="s">
        <v>47</v>
      </c>
      <c r="D74" s="153" t="s">
        <v>1377</v>
      </c>
      <c r="E74" s="152" t="s">
        <v>1364</v>
      </c>
      <c r="F74" s="164">
        <v>35</v>
      </c>
      <c r="G74" s="164">
        <v>12.91</v>
      </c>
      <c r="H74" s="165">
        <f t="shared" si="0"/>
        <v>451.85</v>
      </c>
    </row>
    <row r="75" spans="1:8" ht="12">
      <c r="A75" s="152" t="s">
        <v>1963</v>
      </c>
      <c r="B75" s="149">
        <v>92317</v>
      </c>
      <c r="C75" s="149" t="s">
        <v>47</v>
      </c>
      <c r="D75" s="153" t="s">
        <v>1378</v>
      </c>
      <c r="E75" s="152" t="s">
        <v>1364</v>
      </c>
      <c r="F75" s="164">
        <v>78</v>
      </c>
      <c r="G75" s="164">
        <v>10.27</v>
      </c>
      <c r="H75" s="165">
        <f t="shared" si="0"/>
        <v>801.06</v>
      </c>
    </row>
    <row r="76" spans="1:8" ht="12">
      <c r="A76" s="152" t="s">
        <v>1964</v>
      </c>
      <c r="B76" s="149">
        <v>93065</v>
      </c>
      <c r="C76" s="149" t="s">
        <v>47</v>
      </c>
      <c r="D76" s="153" t="s">
        <v>1379</v>
      </c>
      <c r="E76" s="152" t="s">
        <v>1364</v>
      </c>
      <c r="F76" s="164">
        <v>1</v>
      </c>
      <c r="G76" s="164">
        <v>23.85</v>
      </c>
      <c r="H76" s="165">
        <f t="shared" si="0"/>
        <v>23.85</v>
      </c>
    </row>
    <row r="77" spans="1:8" ht="12">
      <c r="A77" s="152" t="s">
        <v>1965</v>
      </c>
      <c r="B77" s="149">
        <v>93062</v>
      </c>
      <c r="C77" s="149" t="s">
        <v>47</v>
      </c>
      <c r="D77" s="153" t="s">
        <v>1380</v>
      </c>
      <c r="E77" s="152" t="s">
        <v>1364</v>
      </c>
      <c r="F77" s="164">
        <v>1</v>
      </c>
      <c r="G77" s="164">
        <v>14.89</v>
      </c>
      <c r="H77" s="165">
        <f t="shared" si="0"/>
        <v>14.89</v>
      </c>
    </row>
    <row r="78" spans="1:8" ht="12">
      <c r="A78" s="152" t="s">
        <v>1966</v>
      </c>
      <c r="B78" s="149"/>
      <c r="C78" s="149" t="s">
        <v>304</v>
      </c>
      <c r="D78" s="153" t="s">
        <v>1381</v>
      </c>
      <c r="E78" s="152" t="s">
        <v>1364</v>
      </c>
      <c r="F78" s="164">
        <v>3</v>
      </c>
      <c r="G78" s="164">
        <v>6</v>
      </c>
      <c r="H78" s="165">
        <f t="shared" si="0"/>
        <v>18</v>
      </c>
    </row>
    <row r="79" spans="1:8" ht="12">
      <c r="A79" s="152" t="s">
        <v>1967</v>
      </c>
      <c r="B79" s="149"/>
      <c r="C79" s="149" t="s">
        <v>304</v>
      </c>
      <c r="D79" s="153" t="s">
        <v>1382</v>
      </c>
      <c r="E79" s="152" t="s">
        <v>1364</v>
      </c>
      <c r="F79" s="164">
        <v>2</v>
      </c>
      <c r="G79" s="164">
        <v>5</v>
      </c>
      <c r="H79" s="165">
        <f t="shared" si="0"/>
        <v>10</v>
      </c>
    </row>
    <row r="80" spans="1:8" ht="12">
      <c r="A80" s="152" t="s">
        <v>1968</v>
      </c>
      <c r="B80" s="149">
        <v>93057</v>
      </c>
      <c r="C80" s="149" t="s">
        <v>47</v>
      </c>
      <c r="D80" s="153" t="s">
        <v>1383</v>
      </c>
      <c r="E80" s="152" t="s">
        <v>1364</v>
      </c>
      <c r="F80" s="164">
        <v>22</v>
      </c>
      <c r="G80" s="164">
        <v>7.84</v>
      </c>
      <c r="H80" s="165">
        <f t="shared" si="0"/>
        <v>172.48</v>
      </c>
    </row>
    <row r="81" spans="1:8" ht="12">
      <c r="A81" s="152" t="s">
        <v>1969</v>
      </c>
      <c r="B81" s="149"/>
      <c r="C81" s="149" t="s">
        <v>304</v>
      </c>
      <c r="D81" s="153" t="s">
        <v>1384</v>
      </c>
      <c r="E81" s="152" t="s">
        <v>1364</v>
      </c>
      <c r="F81" s="164">
        <v>8</v>
      </c>
      <c r="G81" s="164">
        <v>3</v>
      </c>
      <c r="H81" s="165">
        <f t="shared" si="0"/>
        <v>24</v>
      </c>
    </row>
    <row r="82" spans="1:8" ht="12">
      <c r="A82" s="152" t="s">
        <v>1970</v>
      </c>
      <c r="B82" s="149">
        <v>93051</v>
      </c>
      <c r="C82" s="149" t="s">
        <v>47</v>
      </c>
      <c r="D82" s="153" t="s">
        <v>1385</v>
      </c>
      <c r="E82" s="152" t="s">
        <v>1364</v>
      </c>
      <c r="F82" s="164">
        <v>84</v>
      </c>
      <c r="G82" s="164">
        <v>5.72</v>
      </c>
      <c r="H82" s="165">
        <f t="shared" si="0"/>
        <v>480.47999999999996</v>
      </c>
    </row>
    <row r="83" spans="1:8" ht="12">
      <c r="A83" s="152" t="s">
        <v>1971</v>
      </c>
      <c r="B83" s="149" t="s">
        <v>304</v>
      </c>
      <c r="C83" s="149" t="s">
        <v>304</v>
      </c>
      <c r="D83" s="153" t="s">
        <v>1386</v>
      </c>
      <c r="E83" s="152" t="s">
        <v>1364</v>
      </c>
      <c r="F83" s="164">
        <v>1</v>
      </c>
      <c r="G83" s="164">
        <v>13</v>
      </c>
      <c r="H83" s="165">
        <f t="shared" si="0"/>
        <v>13</v>
      </c>
    </row>
    <row r="84" spans="1:8" ht="12">
      <c r="A84" s="152" t="s">
        <v>1972</v>
      </c>
      <c r="B84" s="149" t="s">
        <v>304</v>
      </c>
      <c r="C84" s="149" t="s">
        <v>304</v>
      </c>
      <c r="D84" s="153" t="s">
        <v>1387</v>
      </c>
      <c r="E84" s="152" t="s">
        <v>1364</v>
      </c>
      <c r="F84" s="164">
        <v>2</v>
      </c>
      <c r="G84" s="164">
        <v>7</v>
      </c>
      <c r="H84" s="165">
        <f t="shared" si="0"/>
        <v>14</v>
      </c>
    </row>
    <row r="85" spans="1:8" ht="12">
      <c r="A85" s="152" t="s">
        <v>1973</v>
      </c>
      <c r="B85" s="149" t="s">
        <v>304</v>
      </c>
      <c r="C85" s="149" t="s">
        <v>304</v>
      </c>
      <c r="D85" s="153" t="s">
        <v>1388</v>
      </c>
      <c r="E85" s="152" t="s">
        <v>1364</v>
      </c>
      <c r="F85" s="164">
        <v>8</v>
      </c>
      <c r="G85" s="164">
        <v>6</v>
      </c>
      <c r="H85" s="165">
        <f t="shared" si="0"/>
        <v>48</v>
      </c>
    </row>
    <row r="86" spans="1:8" ht="12">
      <c r="A86" s="152" t="s">
        <v>1974</v>
      </c>
      <c r="B86" s="149" t="s">
        <v>304</v>
      </c>
      <c r="C86" s="149" t="s">
        <v>304</v>
      </c>
      <c r="D86" s="153" t="s">
        <v>1389</v>
      </c>
      <c r="E86" s="152" t="s">
        <v>1364</v>
      </c>
      <c r="F86" s="164">
        <v>4</v>
      </c>
      <c r="G86" s="164">
        <v>4</v>
      </c>
      <c r="H86" s="165">
        <f t="shared" si="0"/>
        <v>16</v>
      </c>
    </row>
    <row r="87" spans="1:8" ht="12">
      <c r="A87" s="152" t="s">
        <v>1975</v>
      </c>
      <c r="B87" s="149" t="s">
        <v>304</v>
      </c>
      <c r="C87" s="149" t="s">
        <v>304</v>
      </c>
      <c r="D87" s="153" t="s">
        <v>1394</v>
      </c>
      <c r="E87" s="152" t="s">
        <v>1364</v>
      </c>
      <c r="F87" s="164">
        <v>8</v>
      </c>
      <c r="G87" s="164">
        <v>28</v>
      </c>
      <c r="H87" s="165">
        <f t="shared" ref="H87:H172" si="4">F87*G87</f>
        <v>224</v>
      </c>
    </row>
    <row r="88" spans="1:8" ht="24">
      <c r="A88" s="162" t="s">
        <v>1976</v>
      </c>
      <c r="B88" s="149"/>
      <c r="C88" s="149"/>
      <c r="D88" s="160" t="s">
        <v>1395</v>
      </c>
      <c r="E88" s="160"/>
      <c r="F88" s="160"/>
      <c r="G88" s="164"/>
      <c r="H88" s="165"/>
    </row>
    <row r="89" spans="1:8" ht="12">
      <c r="A89" s="162"/>
      <c r="B89" s="162"/>
      <c r="C89" s="162"/>
      <c r="D89" s="160" t="s">
        <v>1477</v>
      </c>
      <c r="E89" s="160"/>
      <c r="F89" s="160"/>
      <c r="G89" s="160"/>
      <c r="H89" s="161"/>
    </row>
    <row r="90" spans="1:8" ht="12">
      <c r="A90" s="152" t="s">
        <v>1977</v>
      </c>
      <c r="B90" s="149">
        <v>39729</v>
      </c>
      <c r="C90" s="149" t="s">
        <v>47</v>
      </c>
      <c r="D90" s="150" t="s">
        <v>1357</v>
      </c>
      <c r="E90" s="151" t="s">
        <v>825</v>
      </c>
      <c r="F90" s="164">
        <v>35</v>
      </c>
      <c r="G90" s="164">
        <v>168.05</v>
      </c>
      <c r="H90" s="165">
        <f>F90*G90</f>
        <v>5881.75</v>
      </c>
    </row>
    <row r="91" spans="1:8" ht="12">
      <c r="A91" s="152" t="s">
        <v>1978</v>
      </c>
      <c r="B91" s="149">
        <v>39728</v>
      </c>
      <c r="C91" s="149" t="s">
        <v>47</v>
      </c>
      <c r="D91" s="150" t="s">
        <v>1358</v>
      </c>
      <c r="E91" s="151" t="s">
        <v>825</v>
      </c>
      <c r="F91" s="164">
        <v>18</v>
      </c>
      <c r="G91" s="164">
        <v>121.35</v>
      </c>
      <c r="H91" s="165">
        <f t="shared" ref="H91:H95" si="5">F91*G91</f>
        <v>2184.2999999999997</v>
      </c>
    </row>
    <row r="92" spans="1:8" ht="12">
      <c r="A92" s="152" t="s">
        <v>1979</v>
      </c>
      <c r="B92" s="149">
        <v>39750</v>
      </c>
      <c r="C92" s="149" t="s">
        <v>47</v>
      </c>
      <c r="D92" s="150" t="s">
        <v>1359</v>
      </c>
      <c r="E92" s="151" t="s">
        <v>825</v>
      </c>
      <c r="F92" s="164">
        <v>63</v>
      </c>
      <c r="G92" s="164">
        <v>79.13</v>
      </c>
      <c r="H92" s="165">
        <f t="shared" si="5"/>
        <v>4985.1899999999996</v>
      </c>
    </row>
    <row r="93" spans="1:8" ht="12">
      <c r="A93" s="152" t="s">
        <v>1980</v>
      </c>
      <c r="B93" s="149">
        <v>39749</v>
      </c>
      <c r="C93" s="149" t="s">
        <v>47</v>
      </c>
      <c r="D93" s="150" t="s">
        <v>1360</v>
      </c>
      <c r="E93" s="151" t="s">
        <v>825</v>
      </c>
      <c r="F93" s="164">
        <v>196</v>
      </c>
      <c r="G93" s="164">
        <v>52.39</v>
      </c>
      <c r="H93" s="165">
        <f t="shared" si="5"/>
        <v>10268.44</v>
      </c>
    </row>
    <row r="94" spans="1:8" ht="12">
      <c r="A94" s="152" t="s">
        <v>1981</v>
      </c>
      <c r="B94" s="149">
        <v>39748</v>
      </c>
      <c r="C94" s="149" t="s">
        <v>47</v>
      </c>
      <c r="D94" s="150" t="s">
        <v>1361</v>
      </c>
      <c r="E94" s="151" t="s">
        <v>825</v>
      </c>
      <c r="F94" s="164">
        <v>140</v>
      </c>
      <c r="G94" s="164">
        <v>41.18</v>
      </c>
      <c r="H94" s="165">
        <f t="shared" si="5"/>
        <v>5765.2</v>
      </c>
    </row>
    <row r="95" spans="1:8" ht="12">
      <c r="A95" s="152" t="s">
        <v>1982</v>
      </c>
      <c r="B95" s="149">
        <v>39747</v>
      </c>
      <c r="C95" s="149" t="s">
        <v>47</v>
      </c>
      <c r="D95" s="150" t="s">
        <v>1362</v>
      </c>
      <c r="E95" s="151" t="s">
        <v>825</v>
      </c>
      <c r="F95" s="164">
        <v>115</v>
      </c>
      <c r="G95" s="164">
        <v>25.45</v>
      </c>
      <c r="H95" s="165">
        <f t="shared" si="5"/>
        <v>2926.75</v>
      </c>
    </row>
    <row r="96" spans="1:8" ht="12">
      <c r="A96" s="162"/>
      <c r="B96" s="162"/>
      <c r="C96" s="162"/>
      <c r="D96" s="160" t="s">
        <v>1478</v>
      </c>
      <c r="E96" s="160"/>
      <c r="F96" s="160"/>
      <c r="G96" s="160"/>
      <c r="H96" s="161"/>
    </row>
    <row r="97" spans="1:8" ht="12">
      <c r="A97" s="152" t="s">
        <v>1983</v>
      </c>
      <c r="B97" s="149">
        <v>91186</v>
      </c>
      <c r="C97" s="149" t="s">
        <v>47</v>
      </c>
      <c r="D97" s="150" t="s">
        <v>1357</v>
      </c>
      <c r="E97" s="151" t="s">
        <v>825</v>
      </c>
      <c r="F97" s="164">
        <v>35</v>
      </c>
      <c r="G97" s="164">
        <v>3.58</v>
      </c>
      <c r="H97" s="165">
        <f>F97*G97</f>
        <v>125.3</v>
      </c>
    </row>
    <row r="98" spans="1:8" ht="12">
      <c r="A98" s="152" t="s">
        <v>1984</v>
      </c>
      <c r="B98" s="149">
        <v>91186</v>
      </c>
      <c r="C98" s="149" t="s">
        <v>47</v>
      </c>
      <c r="D98" s="150" t="s">
        <v>1358</v>
      </c>
      <c r="E98" s="151" t="s">
        <v>825</v>
      </c>
      <c r="F98" s="164">
        <v>18</v>
      </c>
      <c r="G98" s="164">
        <v>3.58</v>
      </c>
      <c r="H98" s="165">
        <f t="shared" ref="H98:H102" si="6">F98*G98</f>
        <v>64.44</v>
      </c>
    </row>
    <row r="99" spans="1:8" ht="12">
      <c r="A99" s="152" t="s">
        <v>1985</v>
      </c>
      <c r="B99" s="149">
        <v>91185</v>
      </c>
      <c r="C99" s="149" t="s">
        <v>47</v>
      </c>
      <c r="D99" s="150" t="s">
        <v>1359</v>
      </c>
      <c r="E99" s="151" t="s">
        <v>825</v>
      </c>
      <c r="F99" s="164">
        <v>63</v>
      </c>
      <c r="G99" s="164">
        <v>4.32</v>
      </c>
      <c r="H99" s="165">
        <f t="shared" si="6"/>
        <v>272.16000000000003</v>
      </c>
    </row>
    <row r="100" spans="1:8" ht="12">
      <c r="A100" s="152" t="s">
        <v>1986</v>
      </c>
      <c r="B100" s="149">
        <v>91185</v>
      </c>
      <c r="C100" s="149" t="s">
        <v>47</v>
      </c>
      <c r="D100" s="150" t="s">
        <v>1360</v>
      </c>
      <c r="E100" s="151" t="s">
        <v>825</v>
      </c>
      <c r="F100" s="164">
        <v>196</v>
      </c>
      <c r="G100" s="164">
        <v>4.32</v>
      </c>
      <c r="H100" s="165">
        <f t="shared" si="6"/>
        <v>846.72</v>
      </c>
    </row>
    <row r="101" spans="1:8" ht="12">
      <c r="A101" s="152" t="s">
        <v>1987</v>
      </c>
      <c r="B101" s="149">
        <v>91185</v>
      </c>
      <c r="C101" s="149" t="s">
        <v>47</v>
      </c>
      <c r="D101" s="150" t="s">
        <v>1361</v>
      </c>
      <c r="E101" s="151" t="s">
        <v>825</v>
      </c>
      <c r="F101" s="164">
        <v>140</v>
      </c>
      <c r="G101" s="164">
        <v>4.32</v>
      </c>
      <c r="H101" s="165">
        <f t="shared" si="6"/>
        <v>604.80000000000007</v>
      </c>
    </row>
    <row r="102" spans="1:8" ht="12">
      <c r="A102" s="152" t="s">
        <v>1988</v>
      </c>
      <c r="B102" s="149">
        <v>91185</v>
      </c>
      <c r="C102" s="149" t="s">
        <v>47</v>
      </c>
      <c r="D102" s="150" t="s">
        <v>1362</v>
      </c>
      <c r="E102" s="151" t="s">
        <v>825</v>
      </c>
      <c r="F102" s="164">
        <v>115</v>
      </c>
      <c r="G102" s="164">
        <v>4.32</v>
      </c>
      <c r="H102" s="165">
        <f t="shared" si="6"/>
        <v>496.8</v>
      </c>
    </row>
    <row r="103" spans="1:8" ht="24">
      <c r="A103" s="152"/>
      <c r="B103" s="149"/>
      <c r="C103" s="149"/>
      <c r="D103" s="160" t="s">
        <v>1479</v>
      </c>
      <c r="E103" s="151"/>
      <c r="F103" s="164"/>
      <c r="G103" s="164"/>
      <c r="H103" s="165"/>
    </row>
    <row r="104" spans="1:8" ht="12">
      <c r="A104" s="152" t="s">
        <v>1989</v>
      </c>
      <c r="B104" s="149">
        <v>92291</v>
      </c>
      <c r="C104" s="149" t="s">
        <v>47</v>
      </c>
      <c r="D104" s="150" t="s">
        <v>1363</v>
      </c>
      <c r="E104" s="152" t="s">
        <v>1364</v>
      </c>
      <c r="F104" s="164">
        <v>2</v>
      </c>
      <c r="G104" s="164">
        <v>59.58</v>
      </c>
      <c r="H104" s="165">
        <f t="shared" si="4"/>
        <v>119.16</v>
      </c>
    </row>
    <row r="105" spans="1:8" ht="12">
      <c r="A105" s="152" t="s">
        <v>1990</v>
      </c>
      <c r="B105" s="149">
        <v>92290</v>
      </c>
      <c r="C105" s="149" t="s">
        <v>47</v>
      </c>
      <c r="D105" s="150" t="s">
        <v>1365</v>
      </c>
      <c r="E105" s="152" t="s">
        <v>1364</v>
      </c>
      <c r="F105" s="164">
        <v>2</v>
      </c>
      <c r="G105" s="164">
        <v>38.93</v>
      </c>
      <c r="H105" s="165">
        <f t="shared" si="4"/>
        <v>77.86</v>
      </c>
    </row>
    <row r="106" spans="1:8" ht="12">
      <c r="A106" s="152" t="s">
        <v>1991</v>
      </c>
      <c r="B106" s="149">
        <v>92289</v>
      </c>
      <c r="C106" s="149" t="s">
        <v>47</v>
      </c>
      <c r="D106" s="150" t="s">
        <v>1366</v>
      </c>
      <c r="E106" s="152" t="s">
        <v>1364</v>
      </c>
      <c r="F106" s="164">
        <v>18</v>
      </c>
      <c r="G106" s="164">
        <v>26.24</v>
      </c>
      <c r="H106" s="165">
        <f t="shared" si="4"/>
        <v>472.32</v>
      </c>
    </row>
    <row r="107" spans="1:8" ht="12">
      <c r="A107" s="152" t="s">
        <v>1992</v>
      </c>
      <c r="B107" s="149">
        <v>92288</v>
      </c>
      <c r="C107" s="149" t="s">
        <v>47</v>
      </c>
      <c r="D107" s="150" t="s">
        <v>1367</v>
      </c>
      <c r="E107" s="152" t="s">
        <v>1364</v>
      </c>
      <c r="F107" s="164">
        <v>35</v>
      </c>
      <c r="G107" s="164">
        <v>15.07</v>
      </c>
      <c r="H107" s="165">
        <f t="shared" si="4"/>
        <v>527.45000000000005</v>
      </c>
    </row>
    <row r="108" spans="1:8" ht="12">
      <c r="A108" s="152" t="s">
        <v>1993</v>
      </c>
      <c r="B108" s="149">
        <v>92287</v>
      </c>
      <c r="C108" s="149" t="s">
        <v>47</v>
      </c>
      <c r="D108" s="150" t="s">
        <v>1368</v>
      </c>
      <c r="E108" s="152" t="s">
        <v>1364</v>
      </c>
      <c r="F108" s="164">
        <v>14</v>
      </c>
      <c r="G108" s="164">
        <v>9.85</v>
      </c>
      <c r="H108" s="165">
        <f t="shared" si="4"/>
        <v>137.9</v>
      </c>
    </row>
    <row r="109" spans="1:8" ht="12">
      <c r="A109" s="152" t="s">
        <v>1994</v>
      </c>
      <c r="B109" s="149">
        <v>92311</v>
      </c>
      <c r="C109" s="149" t="s">
        <v>47</v>
      </c>
      <c r="D109" s="150" t="s">
        <v>1369</v>
      </c>
      <c r="E109" s="152" t="s">
        <v>1364</v>
      </c>
      <c r="F109" s="164">
        <v>120</v>
      </c>
      <c r="G109" s="164">
        <v>7.61</v>
      </c>
      <c r="H109" s="165">
        <f t="shared" si="4"/>
        <v>913.2</v>
      </c>
    </row>
    <row r="110" spans="1:8" ht="12">
      <c r="A110" s="152" t="s">
        <v>1995</v>
      </c>
      <c r="B110" s="149">
        <v>92303</v>
      </c>
      <c r="C110" s="149" t="s">
        <v>47</v>
      </c>
      <c r="D110" s="153" t="s">
        <v>1373</v>
      </c>
      <c r="E110" s="152" t="s">
        <v>1364</v>
      </c>
      <c r="F110" s="164">
        <v>1</v>
      </c>
      <c r="G110" s="164">
        <v>88.05</v>
      </c>
      <c r="H110" s="165">
        <f t="shared" si="4"/>
        <v>88.05</v>
      </c>
    </row>
    <row r="111" spans="1:8" ht="12">
      <c r="A111" s="152" t="s">
        <v>1996</v>
      </c>
      <c r="B111" s="149">
        <v>92302</v>
      </c>
      <c r="C111" s="149" t="s">
        <v>47</v>
      </c>
      <c r="D111" s="153" t="s">
        <v>1374</v>
      </c>
      <c r="E111" s="152" t="s">
        <v>1364</v>
      </c>
      <c r="F111" s="164">
        <v>4</v>
      </c>
      <c r="G111" s="164">
        <v>47.84</v>
      </c>
      <c r="H111" s="165">
        <f t="shared" si="4"/>
        <v>191.36</v>
      </c>
    </row>
    <row r="112" spans="1:8" ht="12">
      <c r="A112" s="152" t="s">
        <v>1997</v>
      </c>
      <c r="B112" s="149">
        <v>92301</v>
      </c>
      <c r="C112" s="149" t="s">
        <v>47</v>
      </c>
      <c r="D112" s="153" t="s">
        <v>1375</v>
      </c>
      <c r="E112" s="152" t="s">
        <v>1364</v>
      </c>
      <c r="F112" s="164">
        <v>3</v>
      </c>
      <c r="G112" s="164">
        <v>37.15</v>
      </c>
      <c r="H112" s="165">
        <f t="shared" si="4"/>
        <v>111.44999999999999</v>
      </c>
    </row>
    <row r="113" spans="1:8" ht="12">
      <c r="A113" s="152" t="s">
        <v>1998</v>
      </c>
      <c r="B113" s="149">
        <v>92300</v>
      </c>
      <c r="C113" s="149" t="s">
        <v>47</v>
      </c>
      <c r="D113" s="153" t="s">
        <v>1376</v>
      </c>
      <c r="E113" s="152" t="s">
        <v>1364</v>
      </c>
      <c r="F113" s="164">
        <v>24</v>
      </c>
      <c r="G113" s="164">
        <v>19.07</v>
      </c>
      <c r="H113" s="165">
        <f t="shared" si="4"/>
        <v>457.68</v>
      </c>
    </row>
    <row r="114" spans="1:8" ht="12">
      <c r="A114" s="152" t="s">
        <v>1999</v>
      </c>
      <c r="B114" s="149">
        <v>92299</v>
      </c>
      <c r="C114" s="149" t="s">
        <v>47</v>
      </c>
      <c r="D114" s="153" t="s">
        <v>1377</v>
      </c>
      <c r="E114" s="152" t="s">
        <v>1364</v>
      </c>
      <c r="F114" s="164">
        <v>12</v>
      </c>
      <c r="G114" s="164">
        <v>12.91</v>
      </c>
      <c r="H114" s="165">
        <f t="shared" si="4"/>
        <v>154.92000000000002</v>
      </c>
    </row>
    <row r="115" spans="1:8" ht="12">
      <c r="A115" s="152" t="s">
        <v>2000</v>
      </c>
      <c r="B115" s="149">
        <v>92317</v>
      </c>
      <c r="C115" s="149" t="s">
        <v>47</v>
      </c>
      <c r="D115" s="153" t="s">
        <v>1378</v>
      </c>
      <c r="E115" s="152" t="s">
        <v>1364</v>
      </c>
      <c r="F115" s="164">
        <v>95</v>
      </c>
      <c r="G115" s="164">
        <v>10.27</v>
      </c>
      <c r="H115" s="165">
        <f t="shared" si="4"/>
        <v>975.65</v>
      </c>
    </row>
    <row r="116" spans="1:8" ht="12">
      <c r="A116" s="152" t="s">
        <v>2001</v>
      </c>
      <c r="B116" s="149">
        <v>93065</v>
      </c>
      <c r="C116" s="149" t="s">
        <v>47</v>
      </c>
      <c r="D116" s="153" t="s">
        <v>1379</v>
      </c>
      <c r="E116" s="152" t="s">
        <v>1364</v>
      </c>
      <c r="F116" s="164">
        <v>8</v>
      </c>
      <c r="G116" s="164">
        <v>23.85</v>
      </c>
      <c r="H116" s="165">
        <f t="shared" si="4"/>
        <v>190.8</v>
      </c>
    </row>
    <row r="117" spans="1:8" ht="12">
      <c r="A117" s="152" t="s">
        <v>2002</v>
      </c>
      <c r="B117" s="149">
        <v>93062</v>
      </c>
      <c r="C117" s="149" t="s">
        <v>47</v>
      </c>
      <c r="D117" s="153" t="s">
        <v>1380</v>
      </c>
      <c r="E117" s="152" t="s">
        <v>1364</v>
      </c>
      <c r="F117" s="164">
        <v>22</v>
      </c>
      <c r="G117" s="164">
        <v>14.89</v>
      </c>
      <c r="H117" s="165">
        <f t="shared" si="4"/>
        <v>327.58000000000004</v>
      </c>
    </row>
    <row r="118" spans="1:8" ht="12">
      <c r="A118" s="152" t="s">
        <v>2003</v>
      </c>
      <c r="B118" s="149"/>
      <c r="C118" s="149" t="s">
        <v>304</v>
      </c>
      <c r="D118" s="153" t="s">
        <v>1381</v>
      </c>
      <c r="E118" s="152" t="s">
        <v>1364</v>
      </c>
      <c r="F118" s="164">
        <v>3</v>
      </c>
      <c r="G118" s="164">
        <v>6</v>
      </c>
      <c r="H118" s="165">
        <f t="shared" si="4"/>
        <v>18</v>
      </c>
    </row>
    <row r="119" spans="1:8" ht="12">
      <c r="A119" s="152" t="s">
        <v>2004</v>
      </c>
      <c r="B119" s="149">
        <v>93057</v>
      </c>
      <c r="C119" s="149" t="s">
        <v>47</v>
      </c>
      <c r="D119" s="153" t="s">
        <v>1383</v>
      </c>
      <c r="E119" s="152" t="s">
        <v>1364</v>
      </c>
      <c r="F119" s="164">
        <v>6</v>
      </c>
      <c r="G119" s="164">
        <v>7.84</v>
      </c>
      <c r="H119" s="165">
        <f t="shared" si="4"/>
        <v>47.04</v>
      </c>
    </row>
    <row r="120" spans="1:8" ht="12">
      <c r="A120" s="152" t="s">
        <v>2005</v>
      </c>
      <c r="B120" s="149"/>
      <c r="C120" s="149" t="s">
        <v>304</v>
      </c>
      <c r="D120" s="153" t="s">
        <v>1384</v>
      </c>
      <c r="E120" s="152" t="s">
        <v>1364</v>
      </c>
      <c r="F120" s="164">
        <v>12</v>
      </c>
      <c r="G120" s="164">
        <v>3</v>
      </c>
      <c r="H120" s="165">
        <f t="shared" si="4"/>
        <v>36</v>
      </c>
    </row>
    <row r="121" spans="1:8" ht="12">
      <c r="A121" s="152" t="s">
        <v>2006</v>
      </c>
      <c r="B121" s="149">
        <v>93051</v>
      </c>
      <c r="C121" s="149" t="s">
        <v>47</v>
      </c>
      <c r="D121" s="153" t="s">
        <v>1385</v>
      </c>
      <c r="E121" s="152" t="s">
        <v>1364</v>
      </c>
      <c r="F121" s="164">
        <v>108</v>
      </c>
      <c r="G121" s="164">
        <v>5.72</v>
      </c>
      <c r="H121" s="165">
        <f t="shared" si="4"/>
        <v>617.76</v>
      </c>
    </row>
    <row r="122" spans="1:8" ht="12">
      <c r="A122" s="152" t="s">
        <v>2007</v>
      </c>
      <c r="B122" s="149"/>
      <c r="C122" s="149" t="s">
        <v>304</v>
      </c>
      <c r="D122" s="153" t="s">
        <v>1386</v>
      </c>
      <c r="E122" s="152" t="s">
        <v>1364</v>
      </c>
      <c r="F122" s="164">
        <v>1</v>
      </c>
      <c r="G122" s="164">
        <v>13</v>
      </c>
      <c r="H122" s="165">
        <f t="shared" si="4"/>
        <v>13</v>
      </c>
    </row>
    <row r="123" spans="1:8" ht="12">
      <c r="A123" s="152" t="s">
        <v>2008</v>
      </c>
      <c r="B123" s="149"/>
      <c r="C123" s="149" t="s">
        <v>304</v>
      </c>
      <c r="D123" s="153" t="s">
        <v>1387</v>
      </c>
      <c r="E123" s="152" t="s">
        <v>1364</v>
      </c>
      <c r="F123" s="164">
        <v>10</v>
      </c>
      <c r="G123" s="164">
        <v>7</v>
      </c>
      <c r="H123" s="165">
        <f t="shared" si="4"/>
        <v>70</v>
      </c>
    </row>
    <row r="124" spans="1:8" ht="12">
      <c r="A124" s="152" t="s">
        <v>2009</v>
      </c>
      <c r="B124" s="149"/>
      <c r="C124" s="149" t="s">
        <v>304</v>
      </c>
      <c r="D124" s="153" t="s">
        <v>1388</v>
      </c>
      <c r="E124" s="152" t="s">
        <v>1364</v>
      </c>
      <c r="F124" s="164">
        <v>6</v>
      </c>
      <c r="G124" s="164">
        <v>6</v>
      </c>
      <c r="H124" s="165">
        <f t="shared" si="4"/>
        <v>36</v>
      </c>
    </row>
    <row r="125" spans="1:8" ht="12">
      <c r="A125" s="152" t="s">
        <v>2010</v>
      </c>
      <c r="B125" s="149"/>
      <c r="C125" s="149" t="s">
        <v>304</v>
      </c>
      <c r="D125" s="153" t="s">
        <v>1394</v>
      </c>
      <c r="E125" s="152" t="s">
        <v>1364</v>
      </c>
      <c r="F125" s="164">
        <v>14</v>
      </c>
      <c r="G125" s="164">
        <v>28</v>
      </c>
      <c r="H125" s="165">
        <f t="shared" si="4"/>
        <v>392</v>
      </c>
    </row>
    <row r="126" spans="1:8" ht="24">
      <c r="A126" s="162" t="s">
        <v>2011</v>
      </c>
      <c r="B126" s="149"/>
      <c r="C126" s="149"/>
      <c r="D126" s="160" t="s">
        <v>1396</v>
      </c>
      <c r="E126" s="160"/>
      <c r="F126" s="160"/>
      <c r="G126" s="164"/>
      <c r="H126" s="165"/>
    </row>
    <row r="127" spans="1:8" ht="12">
      <c r="A127" s="162"/>
      <c r="B127" s="162"/>
      <c r="C127" s="162"/>
      <c r="D127" s="160" t="s">
        <v>1477</v>
      </c>
      <c r="E127" s="160"/>
      <c r="F127" s="160"/>
      <c r="G127" s="160"/>
      <c r="H127" s="161"/>
    </row>
    <row r="128" spans="1:8" ht="12">
      <c r="A128" s="152" t="s">
        <v>2012</v>
      </c>
      <c r="B128" s="149">
        <v>39748</v>
      </c>
      <c r="C128" s="149" t="s">
        <v>47</v>
      </c>
      <c r="D128" s="150" t="s">
        <v>1361</v>
      </c>
      <c r="E128" s="151" t="s">
        <v>825</v>
      </c>
      <c r="F128" s="164">
        <v>235</v>
      </c>
      <c r="G128" s="164">
        <v>41.18</v>
      </c>
      <c r="H128" s="165">
        <f t="shared" ref="H128:H129" si="7">F128*G128</f>
        <v>9677.2999999999993</v>
      </c>
    </row>
    <row r="129" spans="1:8" ht="12">
      <c r="A129" s="152" t="s">
        <v>2013</v>
      </c>
      <c r="B129" s="149">
        <v>39747</v>
      </c>
      <c r="C129" s="149" t="s">
        <v>47</v>
      </c>
      <c r="D129" s="150" t="s">
        <v>1362</v>
      </c>
      <c r="E129" s="151" t="s">
        <v>825</v>
      </c>
      <c r="F129" s="164">
        <v>45</v>
      </c>
      <c r="G129" s="164">
        <v>25.45</v>
      </c>
      <c r="H129" s="165">
        <f t="shared" si="7"/>
        <v>1145.25</v>
      </c>
    </row>
    <row r="130" spans="1:8" ht="12">
      <c r="A130" s="162"/>
      <c r="B130" s="162"/>
      <c r="C130" s="162"/>
      <c r="D130" s="160" t="s">
        <v>1478</v>
      </c>
      <c r="E130" s="160"/>
      <c r="F130" s="160"/>
      <c r="G130" s="160"/>
      <c r="H130" s="161"/>
    </row>
    <row r="131" spans="1:8" ht="12">
      <c r="A131" s="152" t="s">
        <v>2014</v>
      </c>
      <c r="B131" s="149">
        <v>91185</v>
      </c>
      <c r="C131" s="149" t="s">
        <v>47</v>
      </c>
      <c r="D131" s="150" t="s">
        <v>1361</v>
      </c>
      <c r="E131" s="151" t="s">
        <v>825</v>
      </c>
      <c r="F131" s="164">
        <v>235</v>
      </c>
      <c r="G131" s="164">
        <v>4.32</v>
      </c>
      <c r="H131" s="165">
        <f t="shared" ref="H131:H132" si="8">F131*G131</f>
        <v>1015.2</v>
      </c>
    </row>
    <row r="132" spans="1:8" ht="12">
      <c r="A132" s="152" t="s">
        <v>2016</v>
      </c>
      <c r="B132" s="149">
        <v>91185</v>
      </c>
      <c r="C132" s="149" t="s">
        <v>47</v>
      </c>
      <c r="D132" s="150" t="s">
        <v>1362</v>
      </c>
      <c r="E132" s="151" t="s">
        <v>825</v>
      </c>
      <c r="F132" s="164">
        <v>45</v>
      </c>
      <c r="G132" s="164">
        <v>4.32</v>
      </c>
      <c r="H132" s="165">
        <f t="shared" si="8"/>
        <v>194.4</v>
      </c>
    </row>
    <row r="133" spans="1:8" ht="24">
      <c r="A133" s="152"/>
      <c r="B133" s="149"/>
      <c r="C133" s="149"/>
      <c r="D133" s="160" t="s">
        <v>1479</v>
      </c>
      <c r="E133" s="151"/>
      <c r="F133" s="164"/>
      <c r="G133" s="164"/>
      <c r="H133" s="165"/>
    </row>
    <row r="134" spans="1:8" ht="12">
      <c r="A134" s="152" t="s">
        <v>2015</v>
      </c>
      <c r="B134" s="149">
        <v>92287</v>
      </c>
      <c r="C134" s="149" t="s">
        <v>47</v>
      </c>
      <c r="D134" s="150" t="s">
        <v>1368</v>
      </c>
      <c r="E134" s="152" t="s">
        <v>1364</v>
      </c>
      <c r="F134" s="164">
        <v>22</v>
      </c>
      <c r="G134" s="164">
        <v>9.85</v>
      </c>
      <c r="H134" s="165">
        <f t="shared" si="4"/>
        <v>216.7</v>
      </c>
    </row>
    <row r="135" spans="1:8" ht="12">
      <c r="A135" s="152" t="s">
        <v>2017</v>
      </c>
      <c r="B135" s="149">
        <v>92311</v>
      </c>
      <c r="C135" s="149" t="s">
        <v>47</v>
      </c>
      <c r="D135" s="150" t="s">
        <v>1369</v>
      </c>
      <c r="E135" s="152" t="s">
        <v>1364</v>
      </c>
      <c r="F135" s="164">
        <v>18</v>
      </c>
      <c r="G135" s="164">
        <v>7.61</v>
      </c>
      <c r="H135" s="165">
        <f t="shared" si="4"/>
        <v>136.98000000000002</v>
      </c>
    </row>
    <row r="136" spans="1:8" ht="12">
      <c r="A136" s="152" t="s">
        <v>2018</v>
      </c>
      <c r="B136" s="149"/>
      <c r="C136" s="149" t="s">
        <v>304</v>
      </c>
      <c r="D136" s="150" t="s">
        <v>1392</v>
      </c>
      <c r="E136" s="152" t="s">
        <v>1364</v>
      </c>
      <c r="F136" s="164">
        <v>2</v>
      </c>
      <c r="G136" s="164">
        <v>11</v>
      </c>
      <c r="H136" s="165">
        <f t="shared" si="4"/>
        <v>22</v>
      </c>
    </row>
    <row r="137" spans="1:8" ht="12">
      <c r="A137" s="152" t="s">
        <v>2019</v>
      </c>
      <c r="B137" s="149">
        <v>92299</v>
      </c>
      <c r="C137" s="149" t="s">
        <v>47</v>
      </c>
      <c r="D137" s="153" t="s">
        <v>1377</v>
      </c>
      <c r="E137" s="152" t="s">
        <v>1364</v>
      </c>
      <c r="F137" s="164">
        <v>4</v>
      </c>
      <c r="G137" s="164">
        <v>12.91</v>
      </c>
      <c r="H137" s="165">
        <f t="shared" si="4"/>
        <v>51.64</v>
      </c>
    </row>
    <row r="138" spans="1:8" ht="12">
      <c r="A138" s="152" t="s">
        <v>2020</v>
      </c>
      <c r="B138" s="149">
        <v>92317</v>
      </c>
      <c r="C138" s="149" t="s">
        <v>47</v>
      </c>
      <c r="D138" s="153" t="s">
        <v>1378</v>
      </c>
      <c r="E138" s="152" t="s">
        <v>1364</v>
      </c>
      <c r="F138" s="164">
        <v>5</v>
      </c>
      <c r="G138" s="164">
        <v>10.27</v>
      </c>
      <c r="H138" s="165">
        <f t="shared" si="4"/>
        <v>51.349999999999994</v>
      </c>
    </row>
    <row r="139" spans="1:8" ht="12">
      <c r="A139" s="152" t="s">
        <v>2021</v>
      </c>
      <c r="B139" s="149">
        <v>93051</v>
      </c>
      <c r="C139" s="149" t="s">
        <v>47</v>
      </c>
      <c r="D139" s="153" t="s">
        <v>1385</v>
      </c>
      <c r="E139" s="152" t="s">
        <v>1364</v>
      </c>
      <c r="F139" s="164">
        <v>5</v>
      </c>
      <c r="G139" s="164">
        <v>5.72</v>
      </c>
      <c r="H139" s="165">
        <f t="shared" si="4"/>
        <v>28.599999999999998</v>
      </c>
    </row>
    <row r="140" spans="1:8" ht="12">
      <c r="A140" s="152" t="s">
        <v>2022</v>
      </c>
      <c r="B140" s="149"/>
      <c r="C140" s="149" t="s">
        <v>304</v>
      </c>
      <c r="D140" s="153" t="s">
        <v>1389</v>
      </c>
      <c r="E140" s="152" t="s">
        <v>1364</v>
      </c>
      <c r="F140" s="164">
        <v>4</v>
      </c>
      <c r="G140" s="164">
        <v>4</v>
      </c>
      <c r="H140" s="165">
        <f t="shared" si="4"/>
        <v>16</v>
      </c>
    </row>
    <row r="141" spans="1:8" ht="12">
      <c r="A141" s="152" t="s">
        <v>2023</v>
      </c>
      <c r="B141" s="149"/>
      <c r="C141" s="149" t="s">
        <v>304</v>
      </c>
      <c r="D141" s="153" t="s">
        <v>1397</v>
      </c>
      <c r="E141" s="152" t="s">
        <v>1364</v>
      </c>
      <c r="F141" s="164">
        <v>2</v>
      </c>
      <c r="G141" s="164">
        <v>3</v>
      </c>
      <c r="H141" s="165">
        <f t="shared" si="4"/>
        <v>6</v>
      </c>
    </row>
    <row r="142" spans="1:8" ht="24">
      <c r="A142" s="162" t="s">
        <v>2024</v>
      </c>
      <c r="B142" s="149"/>
      <c r="C142" s="149"/>
      <c r="D142" s="160" t="s">
        <v>1398</v>
      </c>
      <c r="E142" s="160"/>
      <c r="F142" s="160"/>
      <c r="G142" s="164"/>
      <c r="H142" s="165"/>
    </row>
    <row r="143" spans="1:8" ht="12">
      <c r="A143" s="162"/>
      <c r="B143" s="162"/>
      <c r="C143" s="162"/>
      <c r="D143" s="160" t="s">
        <v>1477</v>
      </c>
      <c r="E143" s="160"/>
      <c r="F143" s="160"/>
      <c r="G143" s="160"/>
      <c r="H143" s="161"/>
    </row>
    <row r="144" spans="1:8" ht="12">
      <c r="A144" s="152" t="s">
        <v>2025</v>
      </c>
      <c r="B144" s="149">
        <v>39748</v>
      </c>
      <c r="C144" s="149" t="s">
        <v>47</v>
      </c>
      <c r="D144" s="150" t="s">
        <v>1361</v>
      </c>
      <c r="E144" s="151" t="s">
        <v>825</v>
      </c>
      <c r="F144" s="164">
        <v>220</v>
      </c>
      <c r="G144" s="164">
        <v>41.18</v>
      </c>
      <c r="H144" s="165">
        <f t="shared" ref="H144:H145" si="9">F144*G144</f>
        <v>9059.6</v>
      </c>
    </row>
    <row r="145" spans="1:8" ht="12">
      <c r="A145" s="152" t="s">
        <v>2026</v>
      </c>
      <c r="B145" s="149">
        <v>39747</v>
      </c>
      <c r="C145" s="149" t="s">
        <v>47</v>
      </c>
      <c r="D145" s="150" t="s">
        <v>1362</v>
      </c>
      <c r="E145" s="151" t="s">
        <v>825</v>
      </c>
      <c r="F145" s="164">
        <v>45</v>
      </c>
      <c r="G145" s="164">
        <v>25.45</v>
      </c>
      <c r="H145" s="165">
        <f t="shared" si="9"/>
        <v>1145.25</v>
      </c>
    </row>
    <row r="146" spans="1:8" ht="12">
      <c r="A146" s="162"/>
      <c r="B146" s="162"/>
      <c r="C146" s="162"/>
      <c r="D146" s="160" t="s">
        <v>1478</v>
      </c>
      <c r="E146" s="160"/>
      <c r="F146" s="160"/>
      <c r="G146" s="160"/>
      <c r="H146" s="161"/>
    </row>
    <row r="147" spans="1:8" ht="12">
      <c r="A147" s="152" t="s">
        <v>2027</v>
      </c>
      <c r="B147" s="149">
        <v>91185</v>
      </c>
      <c r="C147" s="149" t="s">
        <v>47</v>
      </c>
      <c r="D147" s="150" t="s">
        <v>1361</v>
      </c>
      <c r="E147" s="151" t="s">
        <v>825</v>
      </c>
      <c r="F147" s="164">
        <v>220</v>
      </c>
      <c r="G147" s="164">
        <v>4.32</v>
      </c>
      <c r="H147" s="165">
        <f t="shared" ref="H147:H148" si="10">F147*G147</f>
        <v>950.40000000000009</v>
      </c>
    </row>
    <row r="148" spans="1:8" ht="12">
      <c r="A148" s="152" t="s">
        <v>2028</v>
      </c>
      <c r="B148" s="149">
        <v>91185</v>
      </c>
      <c r="C148" s="149" t="s">
        <v>47</v>
      </c>
      <c r="D148" s="150" t="s">
        <v>1362</v>
      </c>
      <c r="E148" s="151" t="s">
        <v>825</v>
      </c>
      <c r="F148" s="164">
        <v>45</v>
      </c>
      <c r="G148" s="164">
        <v>4.32</v>
      </c>
      <c r="H148" s="165">
        <f t="shared" si="10"/>
        <v>194.4</v>
      </c>
    </row>
    <row r="149" spans="1:8" ht="24">
      <c r="A149" s="152"/>
      <c r="B149" s="149"/>
      <c r="C149" s="149"/>
      <c r="D149" s="160" t="s">
        <v>1479</v>
      </c>
      <c r="E149" s="151"/>
      <c r="F149" s="164"/>
      <c r="G149" s="164"/>
      <c r="H149" s="165"/>
    </row>
    <row r="150" spans="1:8" ht="12">
      <c r="A150" s="152" t="s">
        <v>2029</v>
      </c>
      <c r="B150" s="149">
        <v>92287</v>
      </c>
      <c r="C150" s="149" t="s">
        <v>47</v>
      </c>
      <c r="D150" s="150" t="s">
        <v>1368</v>
      </c>
      <c r="E150" s="152" t="s">
        <v>1364</v>
      </c>
      <c r="F150" s="164">
        <v>22</v>
      </c>
      <c r="G150" s="164">
        <v>9.85</v>
      </c>
      <c r="H150" s="165">
        <f t="shared" si="4"/>
        <v>216.7</v>
      </c>
    </row>
    <row r="151" spans="1:8" ht="12">
      <c r="A151" s="152" t="s">
        <v>2030</v>
      </c>
      <c r="B151" s="149">
        <v>92311</v>
      </c>
      <c r="C151" s="149" t="s">
        <v>47</v>
      </c>
      <c r="D151" s="150" t="s">
        <v>1369</v>
      </c>
      <c r="E151" s="152" t="s">
        <v>1364</v>
      </c>
      <c r="F151" s="164">
        <v>18</v>
      </c>
      <c r="G151" s="164">
        <v>7.61</v>
      </c>
      <c r="H151" s="165">
        <f t="shared" si="4"/>
        <v>136.98000000000002</v>
      </c>
    </row>
    <row r="152" spans="1:8" ht="12">
      <c r="A152" s="152" t="s">
        <v>2031</v>
      </c>
      <c r="B152" s="149"/>
      <c r="C152" s="149" t="s">
        <v>304</v>
      </c>
      <c r="D152" s="150" t="s">
        <v>1392</v>
      </c>
      <c r="E152" s="152" t="s">
        <v>1364</v>
      </c>
      <c r="F152" s="164">
        <v>2</v>
      </c>
      <c r="G152" s="164">
        <v>11</v>
      </c>
      <c r="H152" s="165">
        <f t="shared" si="4"/>
        <v>22</v>
      </c>
    </row>
    <row r="153" spans="1:8" ht="12">
      <c r="A153" s="152" t="s">
        <v>2032</v>
      </c>
      <c r="B153" s="149">
        <v>92299</v>
      </c>
      <c r="C153" s="149" t="s">
        <v>47</v>
      </c>
      <c r="D153" s="153" t="s">
        <v>1377</v>
      </c>
      <c r="E153" s="152" t="s">
        <v>1364</v>
      </c>
      <c r="F153" s="164">
        <v>4</v>
      </c>
      <c r="G153" s="164">
        <v>12.91</v>
      </c>
      <c r="H153" s="165">
        <f t="shared" si="4"/>
        <v>51.64</v>
      </c>
    </row>
    <row r="154" spans="1:8" ht="12">
      <c r="A154" s="152" t="s">
        <v>2033</v>
      </c>
      <c r="B154" s="149">
        <v>92317</v>
      </c>
      <c r="C154" s="149" t="s">
        <v>47</v>
      </c>
      <c r="D154" s="153" t="s">
        <v>1378</v>
      </c>
      <c r="E154" s="152" t="s">
        <v>1364</v>
      </c>
      <c r="F154" s="164">
        <v>5</v>
      </c>
      <c r="G154" s="164">
        <v>10.27</v>
      </c>
      <c r="H154" s="165">
        <f t="shared" si="4"/>
        <v>51.349999999999994</v>
      </c>
    </row>
    <row r="155" spans="1:8" ht="12">
      <c r="A155" s="152" t="s">
        <v>2034</v>
      </c>
      <c r="B155" s="149">
        <v>93051</v>
      </c>
      <c r="C155" s="149" t="s">
        <v>47</v>
      </c>
      <c r="D155" s="153" t="s">
        <v>1385</v>
      </c>
      <c r="E155" s="152" t="s">
        <v>1364</v>
      </c>
      <c r="F155" s="164">
        <v>5</v>
      </c>
      <c r="G155" s="164">
        <v>5.72</v>
      </c>
      <c r="H155" s="165">
        <f t="shared" si="4"/>
        <v>28.599999999999998</v>
      </c>
    </row>
    <row r="156" spans="1:8" ht="12">
      <c r="A156" s="152" t="s">
        <v>2035</v>
      </c>
      <c r="B156" s="149"/>
      <c r="C156" s="149" t="s">
        <v>304</v>
      </c>
      <c r="D156" s="153" t="s">
        <v>1389</v>
      </c>
      <c r="E156" s="152" t="s">
        <v>1364</v>
      </c>
      <c r="F156" s="164">
        <v>4</v>
      </c>
      <c r="G156" s="164">
        <v>4</v>
      </c>
      <c r="H156" s="165">
        <f t="shared" si="4"/>
        <v>16</v>
      </c>
    </row>
    <row r="157" spans="1:8" ht="12">
      <c r="A157" s="152" t="s">
        <v>2036</v>
      </c>
      <c r="B157" s="149"/>
      <c r="C157" s="149" t="s">
        <v>304</v>
      </c>
      <c r="D157" s="153" t="s">
        <v>1397</v>
      </c>
      <c r="E157" s="152" t="s">
        <v>1364</v>
      </c>
      <c r="F157" s="164">
        <v>2</v>
      </c>
      <c r="G157" s="164">
        <v>3</v>
      </c>
      <c r="H157" s="165">
        <f t="shared" si="4"/>
        <v>6</v>
      </c>
    </row>
    <row r="158" spans="1:8" ht="24">
      <c r="A158" s="162" t="s">
        <v>2037</v>
      </c>
      <c r="B158" s="149"/>
      <c r="C158" s="149"/>
      <c r="D158" s="160" t="s">
        <v>1399</v>
      </c>
      <c r="E158" s="160"/>
      <c r="F158" s="160"/>
      <c r="G158" s="164"/>
      <c r="H158" s="165"/>
    </row>
    <row r="159" spans="1:8" ht="12">
      <c r="A159" s="152" t="s">
        <v>2038</v>
      </c>
      <c r="B159" s="149">
        <v>39748</v>
      </c>
      <c r="C159" s="149" t="s">
        <v>47</v>
      </c>
      <c r="D159" s="150" t="s">
        <v>1361</v>
      </c>
      <c r="E159" s="151" t="s">
        <v>825</v>
      </c>
      <c r="F159" s="164">
        <v>220</v>
      </c>
      <c r="G159" s="164">
        <v>41.18</v>
      </c>
      <c r="H159" s="165">
        <f t="shared" ref="H159:H160" si="11">F159*G159</f>
        <v>9059.6</v>
      </c>
    </row>
    <row r="160" spans="1:8" ht="12">
      <c r="A160" s="152" t="s">
        <v>2039</v>
      </c>
      <c r="B160" s="149">
        <v>39747</v>
      </c>
      <c r="C160" s="149" t="s">
        <v>47</v>
      </c>
      <c r="D160" s="150" t="s">
        <v>1362</v>
      </c>
      <c r="E160" s="151" t="s">
        <v>825</v>
      </c>
      <c r="F160" s="164">
        <v>45</v>
      </c>
      <c r="G160" s="164">
        <v>25.45</v>
      </c>
      <c r="H160" s="165">
        <f t="shared" si="11"/>
        <v>1145.25</v>
      </c>
    </row>
    <row r="161" spans="1:8" ht="12">
      <c r="A161" s="162"/>
      <c r="B161" s="162"/>
      <c r="C161" s="162"/>
      <c r="D161" s="160" t="s">
        <v>1478</v>
      </c>
      <c r="E161" s="160"/>
      <c r="F161" s="160"/>
      <c r="G161" s="160"/>
      <c r="H161" s="161"/>
    </row>
    <row r="162" spans="1:8" ht="12">
      <c r="A162" s="152" t="s">
        <v>2041</v>
      </c>
      <c r="B162" s="149">
        <v>91185</v>
      </c>
      <c r="C162" s="149" t="s">
        <v>47</v>
      </c>
      <c r="D162" s="150" t="s">
        <v>1361</v>
      </c>
      <c r="E162" s="151" t="s">
        <v>825</v>
      </c>
      <c r="F162" s="164">
        <v>220</v>
      </c>
      <c r="G162" s="164">
        <v>4.32</v>
      </c>
      <c r="H162" s="165">
        <f t="shared" ref="H162:H163" si="12">F162*G162</f>
        <v>950.40000000000009</v>
      </c>
    </row>
    <row r="163" spans="1:8" ht="12">
      <c r="A163" s="152" t="s">
        <v>2040</v>
      </c>
      <c r="B163" s="149">
        <v>91185</v>
      </c>
      <c r="C163" s="149" t="s">
        <v>47</v>
      </c>
      <c r="D163" s="150" t="s">
        <v>1362</v>
      </c>
      <c r="E163" s="151" t="s">
        <v>825</v>
      </c>
      <c r="F163" s="164">
        <v>45</v>
      </c>
      <c r="G163" s="164">
        <v>4.32</v>
      </c>
      <c r="H163" s="165">
        <f t="shared" si="12"/>
        <v>194.4</v>
      </c>
    </row>
    <row r="164" spans="1:8" ht="24">
      <c r="A164" s="152"/>
      <c r="B164" s="149"/>
      <c r="C164" s="149"/>
      <c r="D164" s="160" t="s">
        <v>1479</v>
      </c>
      <c r="E164" s="151"/>
      <c r="F164" s="164"/>
      <c r="G164" s="164"/>
      <c r="H164" s="165"/>
    </row>
    <row r="165" spans="1:8" ht="12">
      <c r="A165" s="152" t="s">
        <v>2042</v>
      </c>
      <c r="B165" s="149">
        <v>92287</v>
      </c>
      <c r="C165" s="149" t="s">
        <v>47</v>
      </c>
      <c r="D165" s="150" t="s">
        <v>1368</v>
      </c>
      <c r="E165" s="152" t="s">
        <v>1364</v>
      </c>
      <c r="F165" s="164">
        <v>22</v>
      </c>
      <c r="G165" s="164">
        <v>9.85</v>
      </c>
      <c r="H165" s="165">
        <f t="shared" si="4"/>
        <v>216.7</v>
      </c>
    </row>
    <row r="166" spans="1:8" ht="12">
      <c r="A166" s="152" t="s">
        <v>2043</v>
      </c>
      <c r="B166" s="149">
        <v>92311</v>
      </c>
      <c r="C166" s="149" t="s">
        <v>47</v>
      </c>
      <c r="D166" s="150" t="s">
        <v>1369</v>
      </c>
      <c r="E166" s="152" t="s">
        <v>1364</v>
      </c>
      <c r="F166" s="164">
        <v>18</v>
      </c>
      <c r="G166" s="164">
        <v>7.61</v>
      </c>
      <c r="H166" s="165">
        <f t="shared" si="4"/>
        <v>136.98000000000002</v>
      </c>
    </row>
    <row r="167" spans="1:8" ht="12">
      <c r="A167" s="152" t="s">
        <v>2044</v>
      </c>
      <c r="B167" s="149"/>
      <c r="C167" s="149" t="s">
        <v>304</v>
      </c>
      <c r="D167" s="150" t="s">
        <v>1392</v>
      </c>
      <c r="E167" s="152" t="s">
        <v>1364</v>
      </c>
      <c r="F167" s="164">
        <v>2</v>
      </c>
      <c r="G167" s="164">
        <v>11</v>
      </c>
      <c r="H167" s="165">
        <f t="shared" si="4"/>
        <v>22</v>
      </c>
    </row>
    <row r="168" spans="1:8" ht="12">
      <c r="A168" s="152" t="s">
        <v>2045</v>
      </c>
      <c r="B168" s="149">
        <v>92299</v>
      </c>
      <c r="C168" s="149" t="s">
        <v>47</v>
      </c>
      <c r="D168" s="153" t="s">
        <v>1377</v>
      </c>
      <c r="E168" s="152" t="s">
        <v>1364</v>
      </c>
      <c r="F168" s="164">
        <v>4</v>
      </c>
      <c r="G168" s="164">
        <v>12.91</v>
      </c>
      <c r="H168" s="165">
        <f t="shared" si="4"/>
        <v>51.64</v>
      </c>
    </row>
    <row r="169" spans="1:8" ht="12">
      <c r="A169" s="152" t="s">
        <v>2046</v>
      </c>
      <c r="B169" s="149">
        <v>92317</v>
      </c>
      <c r="C169" s="149" t="s">
        <v>47</v>
      </c>
      <c r="D169" s="153" t="s">
        <v>1378</v>
      </c>
      <c r="E169" s="152" t="s">
        <v>1364</v>
      </c>
      <c r="F169" s="164">
        <v>5</v>
      </c>
      <c r="G169" s="164">
        <v>10.27</v>
      </c>
      <c r="H169" s="165">
        <f t="shared" si="4"/>
        <v>51.349999999999994</v>
      </c>
    </row>
    <row r="170" spans="1:8" ht="12">
      <c r="A170" s="152" t="s">
        <v>2047</v>
      </c>
      <c r="B170" s="149">
        <v>93051</v>
      </c>
      <c r="C170" s="149" t="s">
        <v>47</v>
      </c>
      <c r="D170" s="153" t="s">
        <v>1385</v>
      </c>
      <c r="E170" s="152" t="s">
        <v>1364</v>
      </c>
      <c r="F170" s="164">
        <v>5</v>
      </c>
      <c r="G170" s="164">
        <v>5.72</v>
      </c>
      <c r="H170" s="165">
        <f t="shared" si="4"/>
        <v>28.599999999999998</v>
      </c>
    </row>
    <row r="171" spans="1:8" ht="12">
      <c r="A171" s="152" t="s">
        <v>2048</v>
      </c>
      <c r="B171" s="149"/>
      <c r="C171" s="149" t="s">
        <v>304</v>
      </c>
      <c r="D171" s="153" t="s">
        <v>1389</v>
      </c>
      <c r="E171" s="152" t="s">
        <v>1364</v>
      </c>
      <c r="F171" s="164">
        <v>4</v>
      </c>
      <c r="G171" s="164">
        <v>4</v>
      </c>
      <c r="H171" s="165">
        <f t="shared" si="4"/>
        <v>16</v>
      </c>
    </row>
    <row r="172" spans="1:8" ht="12">
      <c r="A172" s="152" t="s">
        <v>2049</v>
      </c>
      <c r="B172" s="149"/>
      <c r="C172" s="149" t="s">
        <v>304</v>
      </c>
      <c r="D172" s="153" t="s">
        <v>1397</v>
      </c>
      <c r="E172" s="152" t="s">
        <v>1364</v>
      </c>
      <c r="F172" s="164">
        <v>2</v>
      </c>
      <c r="G172" s="164">
        <v>3</v>
      </c>
      <c r="H172" s="165">
        <f t="shared" si="4"/>
        <v>6</v>
      </c>
    </row>
    <row r="173" spans="1:8" ht="12">
      <c r="A173" s="162" t="s">
        <v>2050</v>
      </c>
      <c r="B173" s="149"/>
      <c r="C173" s="149"/>
      <c r="D173" s="160" t="s">
        <v>1400</v>
      </c>
      <c r="E173" s="160"/>
      <c r="F173" s="160"/>
      <c r="G173" s="164"/>
      <c r="H173" s="165"/>
    </row>
    <row r="174" spans="1:8" ht="12">
      <c r="A174" s="152" t="s">
        <v>2051</v>
      </c>
      <c r="B174" s="149"/>
      <c r="C174" s="149" t="s">
        <v>304</v>
      </c>
      <c r="D174" s="154" t="s">
        <v>1401</v>
      </c>
      <c r="E174" s="152" t="s">
        <v>824</v>
      </c>
      <c r="F174" s="164">
        <v>97</v>
      </c>
      <c r="G174" s="164">
        <v>65.900000000000006</v>
      </c>
      <c r="H174" s="165">
        <f t="shared" ref="H174:H217" si="13">F174*G174</f>
        <v>6392.3</v>
      </c>
    </row>
    <row r="175" spans="1:8" ht="12">
      <c r="A175" s="152" t="s">
        <v>2052</v>
      </c>
      <c r="B175" s="149"/>
      <c r="C175" s="149" t="s">
        <v>304</v>
      </c>
      <c r="D175" s="154" t="s">
        <v>1402</v>
      </c>
      <c r="E175" s="152" t="s">
        <v>824</v>
      </c>
      <c r="F175" s="164">
        <v>97</v>
      </c>
      <c r="G175" s="164">
        <v>65.900000000000006</v>
      </c>
      <c r="H175" s="165">
        <f t="shared" si="13"/>
        <v>6392.3</v>
      </c>
    </row>
    <row r="176" spans="1:8" ht="12">
      <c r="A176" s="152" t="s">
        <v>2053</v>
      </c>
      <c r="B176" s="149"/>
      <c r="C176" s="149" t="s">
        <v>304</v>
      </c>
      <c r="D176" s="154" t="s">
        <v>1403</v>
      </c>
      <c r="E176" s="152" t="s">
        <v>824</v>
      </c>
      <c r="F176" s="164">
        <v>73</v>
      </c>
      <c r="G176" s="164">
        <v>65.900000000000006</v>
      </c>
      <c r="H176" s="165">
        <f t="shared" si="13"/>
        <v>4810.7000000000007</v>
      </c>
    </row>
    <row r="177" spans="1:8" ht="12">
      <c r="A177" s="152" t="s">
        <v>2054</v>
      </c>
      <c r="B177" s="149"/>
      <c r="C177" s="149" t="s">
        <v>304</v>
      </c>
      <c r="D177" s="154" t="s">
        <v>1404</v>
      </c>
      <c r="E177" s="152" t="s">
        <v>824</v>
      </c>
      <c r="F177" s="164">
        <v>10</v>
      </c>
      <c r="G177" s="164">
        <v>65.900000000000006</v>
      </c>
      <c r="H177" s="165">
        <f t="shared" si="13"/>
        <v>659</v>
      </c>
    </row>
    <row r="178" spans="1:8" ht="12">
      <c r="A178" s="152" t="s">
        <v>2055</v>
      </c>
      <c r="B178" s="149"/>
      <c r="C178" s="149" t="s">
        <v>304</v>
      </c>
      <c r="D178" s="154" t="s">
        <v>1405</v>
      </c>
      <c r="E178" s="152" t="s">
        <v>824</v>
      </c>
      <c r="F178" s="164">
        <v>10</v>
      </c>
      <c r="G178" s="164">
        <v>65.900000000000006</v>
      </c>
      <c r="H178" s="165">
        <f t="shared" si="13"/>
        <v>659</v>
      </c>
    </row>
    <row r="179" spans="1:8" ht="12">
      <c r="A179" s="152" t="s">
        <v>2056</v>
      </c>
      <c r="B179" s="149"/>
      <c r="C179" s="149" t="s">
        <v>304</v>
      </c>
      <c r="D179" s="154" t="s">
        <v>1406</v>
      </c>
      <c r="E179" s="152" t="s">
        <v>824</v>
      </c>
      <c r="F179" s="164">
        <v>10</v>
      </c>
      <c r="G179" s="164">
        <v>65.900000000000006</v>
      </c>
      <c r="H179" s="165">
        <f t="shared" si="13"/>
        <v>659</v>
      </c>
    </row>
    <row r="180" spans="1:8" ht="12">
      <c r="A180" s="152" t="s">
        <v>2057</v>
      </c>
      <c r="B180" s="149"/>
      <c r="C180" s="149" t="s">
        <v>304</v>
      </c>
      <c r="D180" s="154" t="s">
        <v>1408</v>
      </c>
      <c r="E180" s="152" t="s">
        <v>824</v>
      </c>
      <c r="F180" s="164">
        <v>8</v>
      </c>
      <c r="G180" s="164">
        <v>553.5</v>
      </c>
      <c r="H180" s="165">
        <f t="shared" si="13"/>
        <v>4428</v>
      </c>
    </row>
    <row r="181" spans="1:8" ht="12">
      <c r="A181" s="152" t="s">
        <v>2058</v>
      </c>
      <c r="B181" s="149"/>
      <c r="C181" s="149" t="s">
        <v>304</v>
      </c>
      <c r="D181" s="154" t="s">
        <v>1410</v>
      </c>
      <c r="E181" s="152" t="s">
        <v>824</v>
      </c>
      <c r="F181" s="164">
        <v>8</v>
      </c>
      <c r="G181" s="164">
        <v>553.5</v>
      </c>
      <c r="H181" s="165">
        <f t="shared" si="13"/>
        <v>4428</v>
      </c>
    </row>
    <row r="182" spans="1:8" ht="12">
      <c r="A182" s="152" t="s">
        <v>2059</v>
      </c>
      <c r="B182" s="149"/>
      <c r="C182" s="149" t="s">
        <v>304</v>
      </c>
      <c r="D182" s="154" t="s">
        <v>1411</v>
      </c>
      <c r="E182" s="152" t="s">
        <v>824</v>
      </c>
      <c r="F182" s="164">
        <v>8</v>
      </c>
      <c r="G182" s="164">
        <v>553.5</v>
      </c>
      <c r="H182" s="165">
        <f t="shared" si="13"/>
        <v>4428</v>
      </c>
    </row>
    <row r="183" spans="1:8" ht="12">
      <c r="A183" s="152" t="s">
        <v>2060</v>
      </c>
      <c r="B183" s="149"/>
      <c r="C183" s="149" t="s">
        <v>304</v>
      </c>
      <c r="D183" s="154" t="s">
        <v>1412</v>
      </c>
      <c r="E183" s="152" t="s">
        <v>824</v>
      </c>
      <c r="F183" s="164">
        <v>1</v>
      </c>
      <c r="G183" s="164">
        <v>553.5</v>
      </c>
      <c r="H183" s="165">
        <f t="shared" si="13"/>
        <v>553.5</v>
      </c>
    </row>
    <row r="184" spans="1:8" ht="12">
      <c r="A184" s="152" t="s">
        <v>2061</v>
      </c>
      <c r="B184" s="149"/>
      <c r="C184" s="149" t="s">
        <v>304</v>
      </c>
      <c r="D184" s="154" t="s">
        <v>1413</v>
      </c>
      <c r="E184" s="152" t="s">
        <v>824</v>
      </c>
      <c r="F184" s="164">
        <v>1</v>
      </c>
      <c r="G184" s="164">
        <v>553.5</v>
      </c>
      <c r="H184" s="165">
        <f t="shared" si="13"/>
        <v>553.5</v>
      </c>
    </row>
    <row r="185" spans="1:8" ht="12">
      <c r="A185" s="152" t="s">
        <v>2062</v>
      </c>
      <c r="B185" s="149"/>
      <c r="C185" s="149" t="s">
        <v>304</v>
      </c>
      <c r="D185" s="154" t="s">
        <v>1414</v>
      </c>
      <c r="E185" s="152" t="s">
        <v>824</v>
      </c>
      <c r="F185" s="164">
        <v>1</v>
      </c>
      <c r="G185" s="164">
        <v>553.5</v>
      </c>
      <c r="H185" s="165">
        <f t="shared" si="13"/>
        <v>553.5</v>
      </c>
    </row>
    <row r="186" spans="1:8" ht="24">
      <c r="A186" s="152" t="s">
        <v>2063</v>
      </c>
      <c r="B186" s="149"/>
      <c r="C186" s="149" t="s">
        <v>304</v>
      </c>
      <c r="D186" s="155" t="s">
        <v>1415</v>
      </c>
      <c r="E186" s="152" t="s">
        <v>824</v>
      </c>
      <c r="F186" s="164">
        <v>14</v>
      </c>
      <c r="G186" s="164">
        <v>217</v>
      </c>
      <c r="H186" s="165">
        <f t="shared" si="13"/>
        <v>3038</v>
      </c>
    </row>
    <row r="187" spans="1:8" ht="24">
      <c r="A187" s="152" t="s">
        <v>2064</v>
      </c>
      <c r="B187" s="149"/>
      <c r="C187" s="149" t="s">
        <v>304</v>
      </c>
      <c r="D187" s="155" t="s">
        <v>1416</v>
      </c>
      <c r="E187" s="152" t="s">
        <v>824</v>
      </c>
      <c r="F187" s="164">
        <v>6</v>
      </c>
      <c r="G187" s="164">
        <v>199.5</v>
      </c>
      <c r="H187" s="165">
        <f t="shared" si="13"/>
        <v>1197</v>
      </c>
    </row>
    <row r="188" spans="1:8" ht="24">
      <c r="A188" s="152" t="s">
        <v>2065</v>
      </c>
      <c r="B188" s="149"/>
      <c r="C188" s="149" t="s">
        <v>304</v>
      </c>
      <c r="D188" s="155" t="s">
        <v>1417</v>
      </c>
      <c r="E188" s="152" t="s">
        <v>824</v>
      </c>
      <c r="F188" s="164">
        <v>9</v>
      </c>
      <c r="G188" s="164">
        <v>177.25</v>
      </c>
      <c r="H188" s="165">
        <f t="shared" si="13"/>
        <v>1595.25</v>
      </c>
    </row>
    <row r="189" spans="1:8" ht="24">
      <c r="A189" s="152" t="s">
        <v>2066</v>
      </c>
      <c r="B189" s="149"/>
      <c r="C189" s="149" t="s">
        <v>304</v>
      </c>
      <c r="D189" s="155" t="s">
        <v>1418</v>
      </c>
      <c r="E189" s="152" t="s">
        <v>824</v>
      </c>
      <c r="F189" s="164">
        <v>6</v>
      </c>
      <c r="G189" s="164">
        <v>147.5</v>
      </c>
      <c r="H189" s="165">
        <f t="shared" si="13"/>
        <v>885</v>
      </c>
    </row>
    <row r="190" spans="1:8" ht="24">
      <c r="A190" s="152" t="s">
        <v>2067</v>
      </c>
      <c r="B190" s="149"/>
      <c r="C190" s="149" t="s">
        <v>304</v>
      </c>
      <c r="D190" s="155" t="s">
        <v>1419</v>
      </c>
      <c r="E190" s="152" t="s">
        <v>824</v>
      </c>
      <c r="F190" s="164">
        <v>8</v>
      </c>
      <c r="G190" s="164">
        <v>113.5</v>
      </c>
      <c r="H190" s="165">
        <f t="shared" si="13"/>
        <v>908</v>
      </c>
    </row>
    <row r="191" spans="1:8" ht="24">
      <c r="A191" s="152" t="s">
        <v>2068</v>
      </c>
      <c r="B191" s="149"/>
      <c r="C191" s="149" t="s">
        <v>304</v>
      </c>
      <c r="D191" s="154" t="s">
        <v>1420</v>
      </c>
      <c r="E191" s="152" t="s">
        <v>824</v>
      </c>
      <c r="F191" s="164">
        <v>8</v>
      </c>
      <c r="G191" s="164">
        <v>1525</v>
      </c>
      <c r="H191" s="165">
        <f t="shared" si="13"/>
        <v>12200</v>
      </c>
    </row>
    <row r="192" spans="1:8" ht="24">
      <c r="A192" s="152" t="s">
        <v>2069</v>
      </c>
      <c r="B192" s="149"/>
      <c r="C192" s="149" t="s">
        <v>304</v>
      </c>
      <c r="D192" s="154" t="s">
        <v>1421</v>
      </c>
      <c r="E192" s="152" t="s">
        <v>824</v>
      </c>
      <c r="F192" s="164">
        <v>1</v>
      </c>
      <c r="G192" s="164">
        <v>2237.5</v>
      </c>
      <c r="H192" s="165">
        <f t="shared" si="13"/>
        <v>2237.5</v>
      </c>
    </row>
    <row r="193" spans="1:8" ht="12">
      <c r="A193" s="152" t="s">
        <v>2070</v>
      </c>
      <c r="B193" s="149"/>
      <c r="C193" s="149" t="s">
        <v>304</v>
      </c>
      <c r="D193" s="150" t="s">
        <v>1422</v>
      </c>
      <c r="E193" s="152" t="s">
        <v>825</v>
      </c>
      <c r="F193" s="164">
        <v>140</v>
      </c>
      <c r="G193" s="164">
        <v>35</v>
      </c>
      <c r="H193" s="165">
        <f t="shared" si="13"/>
        <v>4900</v>
      </c>
    </row>
    <row r="194" spans="1:8" ht="12">
      <c r="A194" s="152" t="s">
        <v>2071</v>
      </c>
      <c r="B194" s="149"/>
      <c r="C194" s="149" t="s">
        <v>304</v>
      </c>
      <c r="D194" s="150" t="s">
        <v>1423</v>
      </c>
      <c r="E194" s="152" t="s">
        <v>825</v>
      </c>
      <c r="F194" s="164">
        <v>140</v>
      </c>
      <c r="G194" s="164">
        <v>27</v>
      </c>
      <c r="H194" s="165">
        <f t="shared" si="13"/>
        <v>3780</v>
      </c>
    </row>
    <row r="195" spans="1:8" ht="24">
      <c r="A195" s="152" t="s">
        <v>2072</v>
      </c>
      <c r="B195" s="149"/>
      <c r="C195" s="149" t="s">
        <v>304</v>
      </c>
      <c r="D195" s="154" t="s">
        <v>1424</v>
      </c>
      <c r="E195" s="151" t="s">
        <v>1425</v>
      </c>
      <c r="F195" s="164">
        <v>10</v>
      </c>
      <c r="G195" s="164">
        <v>2950</v>
      </c>
      <c r="H195" s="165">
        <f t="shared" si="13"/>
        <v>29500</v>
      </c>
    </row>
    <row r="196" spans="1:8" ht="24">
      <c r="A196" s="152" t="s">
        <v>2073</v>
      </c>
      <c r="B196" s="149"/>
      <c r="C196" s="149" t="s">
        <v>304</v>
      </c>
      <c r="D196" s="154" t="s">
        <v>1426</v>
      </c>
      <c r="E196" s="151" t="s">
        <v>1425</v>
      </c>
      <c r="F196" s="164">
        <v>7</v>
      </c>
      <c r="G196" s="164">
        <v>1212.5</v>
      </c>
      <c r="H196" s="165">
        <f t="shared" si="13"/>
        <v>8487.5</v>
      </c>
    </row>
    <row r="197" spans="1:8" ht="12">
      <c r="A197" s="162" t="s">
        <v>2074</v>
      </c>
      <c r="B197" s="149"/>
      <c r="C197" s="149"/>
      <c r="D197" s="160" t="s">
        <v>1427</v>
      </c>
      <c r="E197" s="160"/>
      <c r="F197" s="160"/>
      <c r="G197" s="164"/>
      <c r="H197" s="165"/>
    </row>
    <row r="198" spans="1:8" ht="48">
      <c r="A198" s="357" t="s">
        <v>2075</v>
      </c>
      <c r="B198" s="356"/>
      <c r="C198" s="149" t="s">
        <v>304</v>
      </c>
      <c r="D198" s="154" t="s">
        <v>1428</v>
      </c>
      <c r="E198" s="151" t="s">
        <v>1425</v>
      </c>
      <c r="F198" s="164">
        <v>1</v>
      </c>
      <c r="G198" s="164">
        <v>16150</v>
      </c>
      <c r="H198" s="165">
        <f t="shared" si="13"/>
        <v>16150</v>
      </c>
    </row>
    <row r="199" spans="1:8" ht="48">
      <c r="A199" s="357" t="s">
        <v>2076</v>
      </c>
      <c r="B199" s="356"/>
      <c r="C199" s="149" t="s">
        <v>304</v>
      </c>
      <c r="D199" s="154" t="s">
        <v>1429</v>
      </c>
      <c r="E199" s="151" t="s">
        <v>1425</v>
      </c>
      <c r="F199" s="164">
        <v>1</v>
      </c>
      <c r="G199" s="164">
        <v>16150</v>
      </c>
      <c r="H199" s="165">
        <f t="shared" si="13"/>
        <v>16150</v>
      </c>
    </row>
    <row r="200" spans="1:8" ht="48">
      <c r="A200" s="357" t="s">
        <v>2077</v>
      </c>
      <c r="B200" s="356"/>
      <c r="C200" s="149" t="s">
        <v>304</v>
      </c>
      <c r="D200" s="154" t="s">
        <v>1430</v>
      </c>
      <c r="E200" s="151" t="s">
        <v>1425</v>
      </c>
      <c r="F200" s="164">
        <v>1</v>
      </c>
      <c r="G200" s="164">
        <v>7580</v>
      </c>
      <c r="H200" s="165">
        <f t="shared" si="13"/>
        <v>7580</v>
      </c>
    </row>
    <row r="201" spans="1:8" ht="48">
      <c r="A201" s="357" t="s">
        <v>2078</v>
      </c>
      <c r="B201" s="356"/>
      <c r="C201" s="149" t="s">
        <v>304</v>
      </c>
      <c r="D201" s="154" t="s">
        <v>1431</v>
      </c>
      <c r="E201" s="151" t="s">
        <v>1425</v>
      </c>
      <c r="F201" s="164">
        <v>1</v>
      </c>
      <c r="G201" s="164">
        <v>4030</v>
      </c>
      <c r="H201" s="165">
        <f t="shared" si="13"/>
        <v>4030</v>
      </c>
    </row>
    <row r="202" spans="1:8" ht="36">
      <c r="A202" s="357" t="s">
        <v>2079</v>
      </c>
      <c r="B202" s="356"/>
      <c r="C202" s="149" t="s">
        <v>304</v>
      </c>
      <c r="D202" s="154" t="s">
        <v>1432</v>
      </c>
      <c r="E202" s="151" t="s">
        <v>1425</v>
      </c>
      <c r="F202" s="164">
        <v>1</v>
      </c>
      <c r="G202" s="164">
        <v>4030</v>
      </c>
      <c r="H202" s="165">
        <f t="shared" si="13"/>
        <v>4030</v>
      </c>
    </row>
    <row r="203" spans="1:8" ht="48">
      <c r="A203" s="357" t="s">
        <v>2080</v>
      </c>
      <c r="B203" s="356"/>
      <c r="C203" s="149" t="s">
        <v>304</v>
      </c>
      <c r="D203" s="154" t="s">
        <v>1433</v>
      </c>
      <c r="E203" s="151" t="s">
        <v>1425</v>
      </c>
      <c r="F203" s="164">
        <v>3</v>
      </c>
      <c r="G203" s="164">
        <v>7640</v>
      </c>
      <c r="H203" s="165">
        <f t="shared" si="13"/>
        <v>22920</v>
      </c>
    </row>
    <row r="204" spans="1:8" ht="12">
      <c r="A204" s="162" t="s">
        <v>2081</v>
      </c>
      <c r="B204" s="149"/>
      <c r="C204" s="149"/>
      <c r="D204" s="156" t="s">
        <v>1438</v>
      </c>
      <c r="E204" s="152"/>
      <c r="F204" s="164"/>
      <c r="G204" s="164"/>
      <c r="H204" s="165"/>
    </row>
    <row r="205" spans="1:8" ht="12">
      <c r="A205" s="152" t="s">
        <v>2082</v>
      </c>
      <c r="B205" s="149">
        <v>39137</v>
      </c>
      <c r="C205" s="149" t="s">
        <v>47</v>
      </c>
      <c r="D205" s="157" t="s">
        <v>1439</v>
      </c>
      <c r="E205" s="152" t="s">
        <v>1364</v>
      </c>
      <c r="F205" s="164">
        <v>840</v>
      </c>
      <c r="G205" s="164">
        <v>1.075</v>
      </c>
      <c r="H205" s="165">
        <f t="shared" si="13"/>
        <v>903</v>
      </c>
    </row>
    <row r="206" spans="1:8" ht="12">
      <c r="A206" s="152" t="s">
        <v>2083</v>
      </c>
      <c r="B206" s="149">
        <v>39139</v>
      </c>
      <c r="C206" s="149" t="s">
        <v>47</v>
      </c>
      <c r="D206" s="157" t="s">
        <v>1440</v>
      </c>
      <c r="E206" s="152" t="s">
        <v>1364</v>
      </c>
      <c r="F206" s="164">
        <v>430</v>
      </c>
      <c r="G206" s="164">
        <v>1.375</v>
      </c>
      <c r="H206" s="165">
        <f t="shared" si="13"/>
        <v>591.25</v>
      </c>
    </row>
    <row r="207" spans="1:8" ht="12">
      <c r="A207" s="152" t="s">
        <v>2084</v>
      </c>
      <c r="B207" s="149">
        <v>39140</v>
      </c>
      <c r="C207" s="149" t="s">
        <v>47</v>
      </c>
      <c r="D207" s="157" t="s">
        <v>1441</v>
      </c>
      <c r="E207" s="152" t="s">
        <v>1364</v>
      </c>
      <c r="F207" s="164">
        <v>256</v>
      </c>
      <c r="G207" s="164">
        <v>2.0499999999999998</v>
      </c>
      <c r="H207" s="165">
        <f t="shared" si="13"/>
        <v>524.79999999999995</v>
      </c>
    </row>
    <row r="208" spans="1:8" ht="12">
      <c r="A208" s="152" t="s">
        <v>2085</v>
      </c>
      <c r="B208" s="149">
        <v>39141</v>
      </c>
      <c r="C208" s="149" t="s">
        <v>47</v>
      </c>
      <c r="D208" s="157" t="s">
        <v>1442</v>
      </c>
      <c r="E208" s="152" t="s">
        <v>1364</v>
      </c>
      <c r="F208" s="164">
        <v>160</v>
      </c>
      <c r="G208" s="164">
        <v>2.2999999999999998</v>
      </c>
      <c r="H208" s="165">
        <f t="shared" si="13"/>
        <v>368</v>
      </c>
    </row>
    <row r="209" spans="1:8" ht="12">
      <c r="A209" s="152" t="s">
        <v>2086</v>
      </c>
      <c r="B209" s="149">
        <v>39142</v>
      </c>
      <c r="C209" s="149" t="s">
        <v>47</v>
      </c>
      <c r="D209" s="157" t="s">
        <v>1443</v>
      </c>
      <c r="E209" s="152" t="s">
        <v>1364</v>
      </c>
      <c r="F209" s="164">
        <v>13</v>
      </c>
      <c r="G209" s="164">
        <v>3.0750000000000002</v>
      </c>
      <c r="H209" s="165">
        <f t="shared" si="13"/>
        <v>39.975000000000001</v>
      </c>
    </row>
    <row r="210" spans="1:8" ht="12">
      <c r="A210" s="152" t="s">
        <v>2087</v>
      </c>
      <c r="B210" s="149">
        <v>39132</v>
      </c>
      <c r="C210" s="149" t="s">
        <v>47</v>
      </c>
      <c r="D210" s="157" t="s">
        <v>1444</v>
      </c>
      <c r="E210" s="152" t="s">
        <v>1364</v>
      </c>
      <c r="F210" s="164">
        <v>25</v>
      </c>
      <c r="G210" s="164">
        <v>4.25</v>
      </c>
      <c r="H210" s="165">
        <f t="shared" si="13"/>
        <v>106.25</v>
      </c>
    </row>
    <row r="211" spans="1:8" ht="12">
      <c r="A211" s="152" t="s">
        <v>2088</v>
      </c>
      <c r="B211" s="149"/>
      <c r="C211" s="149" t="s">
        <v>304</v>
      </c>
      <c r="D211" s="157" t="s">
        <v>1445</v>
      </c>
      <c r="E211" s="152" t="s">
        <v>1364</v>
      </c>
      <c r="F211" s="164">
        <v>25</v>
      </c>
      <c r="G211" s="164">
        <v>25</v>
      </c>
      <c r="H211" s="165">
        <f t="shared" si="13"/>
        <v>625</v>
      </c>
    </row>
    <row r="212" spans="1:8" ht="12">
      <c r="A212" s="152" t="s">
        <v>2089</v>
      </c>
      <c r="B212" s="149"/>
      <c r="C212" s="149" t="s">
        <v>304</v>
      </c>
      <c r="D212" s="157" t="s">
        <v>1446</v>
      </c>
      <c r="E212" s="152" t="s">
        <v>825</v>
      </c>
      <c r="F212" s="164">
        <v>96</v>
      </c>
      <c r="G212" s="164">
        <v>9.5</v>
      </c>
      <c r="H212" s="165">
        <f t="shared" si="13"/>
        <v>912</v>
      </c>
    </row>
    <row r="213" spans="1:8" ht="12">
      <c r="A213" s="152" t="s">
        <v>2090</v>
      </c>
      <c r="B213" s="149"/>
      <c r="C213" s="149" t="s">
        <v>304</v>
      </c>
      <c r="D213" s="157" t="s">
        <v>1447</v>
      </c>
      <c r="E213" s="152" t="s">
        <v>1364</v>
      </c>
      <c r="F213" s="164">
        <v>420</v>
      </c>
      <c r="G213" s="164">
        <v>0.52500000000000002</v>
      </c>
      <c r="H213" s="165">
        <f t="shared" si="13"/>
        <v>220.5</v>
      </c>
    </row>
    <row r="214" spans="1:8" ht="12">
      <c r="A214" s="152" t="s">
        <v>2091</v>
      </c>
      <c r="B214" s="149"/>
      <c r="C214" s="149" t="s">
        <v>304</v>
      </c>
      <c r="D214" s="157" t="s">
        <v>1448</v>
      </c>
      <c r="E214" s="152" t="s">
        <v>1364</v>
      </c>
      <c r="F214" s="164">
        <v>420</v>
      </c>
      <c r="G214" s="164">
        <v>0.25</v>
      </c>
      <c r="H214" s="165">
        <f t="shared" si="13"/>
        <v>105</v>
      </c>
    </row>
    <row r="215" spans="1:8" ht="12">
      <c r="A215" s="152" t="s">
        <v>2092</v>
      </c>
      <c r="B215" s="149"/>
      <c r="C215" s="149" t="s">
        <v>304</v>
      </c>
      <c r="D215" s="157" t="s">
        <v>1449</v>
      </c>
      <c r="E215" s="152" t="s">
        <v>825</v>
      </c>
      <c r="F215" s="164">
        <v>280</v>
      </c>
      <c r="G215" s="164">
        <v>25.25</v>
      </c>
      <c r="H215" s="165">
        <f t="shared" si="13"/>
        <v>7070</v>
      </c>
    </row>
    <row r="216" spans="1:8" ht="12">
      <c r="A216" s="152" t="s">
        <v>2093</v>
      </c>
      <c r="B216" s="149"/>
      <c r="C216" s="149" t="s">
        <v>304</v>
      </c>
      <c r="D216" s="157" t="s">
        <v>1450</v>
      </c>
      <c r="E216" s="152" t="s">
        <v>55</v>
      </c>
      <c r="F216" s="164">
        <v>15</v>
      </c>
      <c r="G216" s="164">
        <v>58</v>
      </c>
      <c r="H216" s="165">
        <f t="shared" si="13"/>
        <v>870</v>
      </c>
    </row>
    <row r="217" spans="1:8" ht="12">
      <c r="A217" s="152" t="s">
        <v>2094</v>
      </c>
      <c r="B217" s="149"/>
      <c r="C217" s="149" t="s">
        <v>304</v>
      </c>
      <c r="D217" s="157" t="s">
        <v>1451</v>
      </c>
      <c r="E217" s="152" t="s">
        <v>1364</v>
      </c>
      <c r="F217" s="164">
        <v>420</v>
      </c>
      <c r="G217" s="164">
        <v>1.9</v>
      </c>
      <c r="H217" s="165">
        <f t="shared" si="13"/>
        <v>798</v>
      </c>
    </row>
    <row r="218" spans="1:8" s="297" customFormat="1" ht="12">
      <c r="A218" s="457" t="s">
        <v>405</v>
      </c>
      <c r="B218" s="457"/>
      <c r="C218" s="457"/>
      <c r="D218" s="457"/>
      <c r="E218" s="457"/>
      <c r="F218" s="457"/>
      <c r="G218" s="457"/>
      <c r="H218" s="300">
        <f>SUM(H5:H217)</f>
        <v>359299.52500000008</v>
      </c>
    </row>
  </sheetData>
  <customSheetViews>
    <customSheetView guid="{1D8CB36E-9B6A-4B9B-B1E2-DCA77B5E31B1}" showPageBreaks="1" showGridLines="0" fitToPage="1" printArea="1" view="pageBreakPreview" topLeftCell="A200">
      <selection activeCell="D212" sqref="D212"/>
      <pageMargins left="0.78740157480314965" right="0.59055118110236227" top="0.59055118110236227" bottom="0.59055118110236227" header="0" footer="0.35433070866141736"/>
      <printOptions horizontalCentered="1"/>
      <pageSetup paperSize="9" scale="63" fitToHeight="0" orientation="portrait" verticalDpi="180" r:id="rId1"/>
      <headerFooter alignWithMargins="0">
        <oddFooter>&amp;R&amp;"Verdana,Negrito itálico"&amp;8&amp;P</oddFooter>
      </headerFooter>
    </customSheetView>
    <customSheetView guid="{17A4E753-33F2-4577-AD00-66EE1CD06ED8}" showPageBreaks="1" showGridLines="0" fitToPage="1" printArea="1" view="pageBreakPreview" topLeftCell="A200">
      <selection activeCell="D212" sqref="D212"/>
      <pageMargins left="0.78740157480314965" right="0.59055118110236227" top="0.59055118110236227" bottom="0.59055118110236227" header="0" footer="0.35433070866141736"/>
      <printOptions horizontalCentered="1"/>
      <pageSetup paperSize="9" scale="63" fitToHeight="0" orientation="portrait" verticalDpi="180" r:id="rId2"/>
      <headerFooter alignWithMargins="0">
        <oddFooter>&amp;R&amp;"Verdana,Negrito itálico"&amp;8&amp;P</oddFooter>
      </headerFooter>
    </customSheetView>
    <customSheetView guid="{9C8224A7-552D-41D4-9DDD-307712C35EF4}" showPageBreaks="1" showGridLines="0" fitToPage="1" printArea="1" view="pageBreakPreview" topLeftCell="A200">
      <selection activeCell="D212" sqref="D212"/>
      <pageMargins left="0.78740157480314965" right="0.59055118110236227" top="0.59055118110236227" bottom="0.59055118110236227" header="0" footer="0.35433070866141736"/>
      <printOptions horizontalCentered="1"/>
      <pageSetup paperSize="9" scale="63" fitToHeight="0" orientation="portrait" verticalDpi="180" r:id="rId3"/>
      <headerFooter alignWithMargins="0">
        <oddFooter>&amp;R&amp;"Verdana,Negrito itálico"&amp;8&amp;P</oddFooter>
      </headerFooter>
    </customSheetView>
  </customSheetViews>
  <mergeCells count="2">
    <mergeCell ref="A1:H1"/>
    <mergeCell ref="A218:G218"/>
  </mergeCells>
  <printOptions horizontalCentered="1"/>
  <pageMargins left="0.78740157480314965" right="0.59055118110236227" top="0.59055118110236227" bottom="0.59055118110236227" header="0" footer="0.35433070866141736"/>
  <pageSetup paperSize="9" scale="63" fitToHeight="0" orientation="portrait" verticalDpi="180" r:id="rId4"/>
  <headerFooter alignWithMargins="0">
    <oddFooter>&amp;R&amp;"Verdana,Negrito itálico"&amp;8&amp;P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view="pageBreakPreview" topLeftCell="A151" zoomScale="85" zoomScaleNormal="85" zoomScaleSheetLayoutView="85" workbookViewId="0">
      <selection activeCell="D171" sqref="D171"/>
    </sheetView>
  </sheetViews>
  <sheetFormatPr defaultRowHeight="12"/>
  <cols>
    <col min="1" max="1" width="9.85546875" style="183" customWidth="1"/>
    <col min="2" max="2" width="18.42578125" style="179" bestFit="1" customWidth="1"/>
    <col min="3" max="3" width="80.85546875" style="180" customWidth="1"/>
    <col min="4" max="4" width="13.140625" style="185" customWidth="1"/>
    <col min="5" max="5" width="13" style="181" customWidth="1"/>
    <col min="6" max="6" width="14.28515625" style="181" customWidth="1"/>
    <col min="7" max="7" width="18.140625" style="181" customWidth="1"/>
    <col min="8" max="16384" width="9.140625" style="166"/>
  </cols>
  <sheetData>
    <row r="1" spans="1:9" ht="15">
      <c r="A1" s="443" t="s">
        <v>1121</v>
      </c>
      <c r="B1" s="444"/>
      <c r="C1" s="444"/>
      <c r="D1" s="444"/>
      <c r="E1" s="444"/>
      <c r="F1" s="444"/>
      <c r="G1" s="445"/>
    </row>
    <row r="2" spans="1:9" s="171" customFormat="1" ht="24">
      <c r="A2" s="167" t="s">
        <v>267</v>
      </c>
      <c r="B2" s="168" t="s">
        <v>1321</v>
      </c>
      <c r="C2" s="169" t="s">
        <v>2</v>
      </c>
      <c r="D2" s="169" t="s">
        <v>16</v>
      </c>
      <c r="E2" s="170" t="s">
        <v>4</v>
      </c>
      <c r="F2" s="170" t="s">
        <v>268</v>
      </c>
      <c r="G2" s="186" t="s">
        <v>269</v>
      </c>
    </row>
    <row r="3" spans="1:9" ht="24">
      <c r="A3" s="182" t="s">
        <v>2122</v>
      </c>
      <c r="B3" s="172" t="s">
        <v>304</v>
      </c>
      <c r="C3" s="173" t="s">
        <v>953</v>
      </c>
      <c r="D3" s="184" t="s">
        <v>13</v>
      </c>
      <c r="E3" s="174">
        <v>1</v>
      </c>
      <c r="F3" s="175">
        <v>3890</v>
      </c>
      <c r="G3" s="176">
        <f t="shared" ref="G3:G51" si="0">ROUND(E3*F3,2)</f>
        <v>3890</v>
      </c>
      <c r="I3" s="355"/>
    </row>
    <row r="4" spans="1:9" ht="24">
      <c r="A4" s="182" t="s">
        <v>2123</v>
      </c>
      <c r="B4" s="172" t="s">
        <v>304</v>
      </c>
      <c r="C4" s="173" t="s">
        <v>954</v>
      </c>
      <c r="D4" s="184" t="s">
        <v>13</v>
      </c>
      <c r="E4" s="174">
        <v>1</v>
      </c>
      <c r="F4" s="175">
        <v>4500</v>
      </c>
      <c r="G4" s="176">
        <f t="shared" si="0"/>
        <v>4500</v>
      </c>
      <c r="I4" s="355"/>
    </row>
    <row r="5" spans="1:9" ht="24">
      <c r="A5" s="182" t="s">
        <v>2124</v>
      </c>
      <c r="B5" s="172" t="s">
        <v>304</v>
      </c>
      <c r="C5" s="173" t="s">
        <v>955</v>
      </c>
      <c r="D5" s="184" t="s">
        <v>13</v>
      </c>
      <c r="E5" s="174">
        <v>1</v>
      </c>
      <c r="F5" s="175">
        <v>4500</v>
      </c>
      <c r="G5" s="176">
        <f t="shared" si="0"/>
        <v>4500</v>
      </c>
      <c r="I5" s="355"/>
    </row>
    <row r="6" spans="1:9" ht="24">
      <c r="A6" s="182" t="s">
        <v>2125</v>
      </c>
      <c r="B6" s="172" t="s">
        <v>304</v>
      </c>
      <c r="C6" s="173" t="s">
        <v>956</v>
      </c>
      <c r="D6" s="184" t="s">
        <v>13</v>
      </c>
      <c r="E6" s="174">
        <v>1</v>
      </c>
      <c r="F6" s="175">
        <v>4850</v>
      </c>
      <c r="G6" s="176">
        <f t="shared" si="0"/>
        <v>4850</v>
      </c>
      <c r="I6" s="355"/>
    </row>
    <row r="7" spans="1:9" ht="24">
      <c r="A7" s="182" t="s">
        <v>2126</v>
      </c>
      <c r="B7" s="172" t="s">
        <v>304</v>
      </c>
      <c r="C7" s="173" t="s">
        <v>957</v>
      </c>
      <c r="D7" s="184" t="s">
        <v>13</v>
      </c>
      <c r="E7" s="174">
        <v>3</v>
      </c>
      <c r="F7" s="175">
        <v>3600</v>
      </c>
      <c r="G7" s="176">
        <f t="shared" si="0"/>
        <v>10800</v>
      </c>
      <c r="I7" s="355"/>
    </row>
    <row r="8" spans="1:9">
      <c r="A8" s="182" t="s">
        <v>2127</v>
      </c>
      <c r="B8" s="172" t="s">
        <v>304</v>
      </c>
      <c r="C8" s="173" t="s">
        <v>962</v>
      </c>
      <c r="D8" s="184" t="s">
        <v>13</v>
      </c>
      <c r="E8" s="174">
        <v>2</v>
      </c>
      <c r="F8" s="175">
        <v>1083.07</v>
      </c>
      <c r="G8" s="176">
        <f t="shared" si="0"/>
        <v>2166.14</v>
      </c>
      <c r="I8" s="355"/>
    </row>
    <row r="9" spans="1:9">
      <c r="A9" s="182" t="s">
        <v>2128</v>
      </c>
      <c r="B9" s="172" t="s">
        <v>304</v>
      </c>
      <c r="C9" s="173" t="s">
        <v>963</v>
      </c>
      <c r="D9" s="184" t="s">
        <v>13</v>
      </c>
      <c r="E9" s="174">
        <v>2</v>
      </c>
      <c r="F9" s="175">
        <v>1159.48</v>
      </c>
      <c r="G9" s="176">
        <f t="shared" si="0"/>
        <v>2318.96</v>
      </c>
      <c r="I9" s="355"/>
    </row>
    <row r="10" spans="1:9">
      <c r="A10" s="182" t="s">
        <v>2129</v>
      </c>
      <c r="B10" s="172" t="s">
        <v>304</v>
      </c>
      <c r="C10" s="173" t="s">
        <v>964</v>
      </c>
      <c r="D10" s="184" t="s">
        <v>13</v>
      </c>
      <c r="E10" s="174">
        <v>1</v>
      </c>
      <c r="F10" s="175">
        <v>1044.8699999999999</v>
      </c>
      <c r="G10" s="176">
        <f t="shared" si="0"/>
        <v>1044.8699999999999</v>
      </c>
      <c r="I10" s="355"/>
    </row>
    <row r="11" spans="1:9">
      <c r="A11" s="182" t="s">
        <v>2130</v>
      </c>
      <c r="B11" s="172" t="s">
        <v>304</v>
      </c>
      <c r="C11" s="173" t="s">
        <v>965</v>
      </c>
      <c r="D11" s="184" t="s">
        <v>13</v>
      </c>
      <c r="E11" s="174">
        <v>1</v>
      </c>
      <c r="F11" s="175">
        <v>1006.66</v>
      </c>
      <c r="G11" s="176">
        <f t="shared" si="0"/>
        <v>1006.66</v>
      </c>
      <c r="I11" s="355"/>
    </row>
    <row r="12" spans="1:9">
      <c r="A12" s="182" t="s">
        <v>2131</v>
      </c>
      <c r="B12" s="172" t="s">
        <v>304</v>
      </c>
      <c r="C12" s="173" t="s">
        <v>966</v>
      </c>
      <c r="D12" s="184" t="s">
        <v>13</v>
      </c>
      <c r="E12" s="174">
        <v>1</v>
      </c>
      <c r="F12" s="175">
        <v>1235.9000000000001</v>
      </c>
      <c r="G12" s="176">
        <f t="shared" si="0"/>
        <v>1235.9000000000001</v>
      </c>
      <c r="I12" s="355"/>
    </row>
    <row r="13" spans="1:9">
      <c r="A13" s="182" t="s">
        <v>2132</v>
      </c>
      <c r="B13" s="172" t="s">
        <v>304</v>
      </c>
      <c r="C13" s="173" t="s">
        <v>967</v>
      </c>
      <c r="D13" s="184" t="s">
        <v>13</v>
      </c>
      <c r="E13" s="174">
        <v>1</v>
      </c>
      <c r="F13" s="175">
        <v>1121.28</v>
      </c>
      <c r="G13" s="176">
        <f t="shared" si="0"/>
        <v>1121.28</v>
      </c>
      <c r="I13" s="355"/>
    </row>
    <row r="14" spans="1:9">
      <c r="A14" s="182" t="s">
        <v>2133</v>
      </c>
      <c r="B14" s="172" t="s">
        <v>304</v>
      </c>
      <c r="C14" s="173" t="s">
        <v>968</v>
      </c>
      <c r="D14" s="184" t="s">
        <v>13</v>
      </c>
      <c r="E14" s="174">
        <v>1</v>
      </c>
      <c r="F14" s="175">
        <v>862.09</v>
      </c>
      <c r="G14" s="176">
        <f t="shared" si="0"/>
        <v>862.09</v>
      </c>
      <c r="I14" s="355"/>
    </row>
    <row r="15" spans="1:9" ht="24">
      <c r="A15" s="182" t="s">
        <v>2134</v>
      </c>
      <c r="B15" s="172" t="s">
        <v>304</v>
      </c>
      <c r="C15" s="173" t="s">
        <v>969</v>
      </c>
      <c r="D15" s="184" t="s">
        <v>13</v>
      </c>
      <c r="E15" s="174">
        <v>5</v>
      </c>
      <c r="F15" s="175">
        <f>'[2]Orçamento Sintético'!I383</f>
        <v>720</v>
      </c>
      <c r="G15" s="176">
        <f t="shared" si="0"/>
        <v>3600</v>
      </c>
      <c r="I15" s="355"/>
    </row>
    <row r="16" spans="1:9" ht="24">
      <c r="A16" s="182" t="s">
        <v>2135</v>
      </c>
      <c r="B16" s="172" t="s">
        <v>304</v>
      </c>
      <c r="C16" s="173" t="s">
        <v>970</v>
      </c>
      <c r="D16" s="184" t="s">
        <v>13</v>
      </c>
      <c r="E16" s="174">
        <v>14</v>
      </c>
      <c r="F16" s="175">
        <f>'[2]Orçamento Sintético'!I384</f>
        <v>690</v>
      </c>
      <c r="G16" s="176">
        <f t="shared" si="0"/>
        <v>9660</v>
      </c>
      <c r="I16" s="355"/>
    </row>
    <row r="17" spans="1:9" ht="24">
      <c r="A17" s="182" t="s">
        <v>2136</v>
      </c>
      <c r="B17" s="172" t="s">
        <v>304</v>
      </c>
      <c r="C17" s="173" t="s">
        <v>971</v>
      </c>
      <c r="D17" s="184" t="s">
        <v>13</v>
      </c>
      <c r="E17" s="174">
        <v>16</v>
      </c>
      <c r="F17" s="175">
        <f>'[2]Orçamento Sintético'!I385</f>
        <v>580</v>
      </c>
      <c r="G17" s="176">
        <f t="shared" si="0"/>
        <v>9280</v>
      </c>
      <c r="I17" s="355"/>
    </row>
    <row r="18" spans="1:9" ht="24">
      <c r="A18" s="182" t="s">
        <v>2137</v>
      </c>
      <c r="B18" s="172" t="s">
        <v>304</v>
      </c>
      <c r="C18" s="173" t="s">
        <v>972</v>
      </c>
      <c r="D18" s="184" t="s">
        <v>13</v>
      </c>
      <c r="E18" s="174">
        <v>10</v>
      </c>
      <c r="F18" s="175">
        <f>'[2]Orçamento Sintético'!I386</f>
        <v>490</v>
      </c>
      <c r="G18" s="176">
        <f t="shared" si="0"/>
        <v>4900</v>
      </c>
      <c r="I18" s="355"/>
    </row>
    <row r="19" spans="1:9" ht="24">
      <c r="A19" s="182" t="s">
        <v>2138</v>
      </c>
      <c r="B19" s="172" t="s">
        <v>304</v>
      </c>
      <c r="C19" s="173" t="s">
        <v>973</v>
      </c>
      <c r="D19" s="184" t="s">
        <v>13</v>
      </c>
      <c r="E19" s="174">
        <v>4</v>
      </c>
      <c r="F19" s="175">
        <f>'[2]Orçamento Sintético'!I387</f>
        <v>650</v>
      </c>
      <c r="G19" s="176">
        <f t="shared" si="0"/>
        <v>2600</v>
      </c>
      <c r="I19" s="355"/>
    </row>
    <row r="20" spans="1:9" ht="24">
      <c r="A20" s="182" t="s">
        <v>2139</v>
      </c>
      <c r="B20" s="172" t="s">
        <v>304</v>
      </c>
      <c r="C20" s="173" t="s">
        <v>974</v>
      </c>
      <c r="D20" s="184" t="s">
        <v>13</v>
      </c>
      <c r="E20" s="174">
        <v>2</v>
      </c>
      <c r="F20" s="175">
        <v>5200</v>
      </c>
      <c r="G20" s="176">
        <f t="shared" si="0"/>
        <v>10400</v>
      </c>
      <c r="I20" s="355"/>
    </row>
    <row r="21" spans="1:9" ht="24">
      <c r="A21" s="182" t="s">
        <v>2140</v>
      </c>
      <c r="B21" s="172" t="s">
        <v>304</v>
      </c>
      <c r="C21" s="173" t="s">
        <v>975</v>
      </c>
      <c r="D21" s="184" t="s">
        <v>13</v>
      </c>
      <c r="E21" s="174">
        <v>2</v>
      </c>
      <c r="F21" s="175">
        <v>5700</v>
      </c>
      <c r="G21" s="176">
        <f t="shared" si="0"/>
        <v>11400</v>
      </c>
      <c r="I21" s="355"/>
    </row>
    <row r="22" spans="1:9">
      <c r="A22" s="182" t="s">
        <v>2141</v>
      </c>
      <c r="B22" s="172" t="s">
        <v>304</v>
      </c>
      <c r="C22" s="173" t="s">
        <v>976</v>
      </c>
      <c r="D22" s="184" t="s">
        <v>13</v>
      </c>
      <c r="E22" s="174">
        <v>4</v>
      </c>
      <c r="F22" s="175">
        <v>1800</v>
      </c>
      <c r="G22" s="176">
        <f t="shared" si="0"/>
        <v>7200</v>
      </c>
      <c r="I22" s="355"/>
    </row>
    <row r="23" spans="1:9">
      <c r="A23" s="182" t="s">
        <v>2142</v>
      </c>
      <c r="B23" s="172" t="s">
        <v>304</v>
      </c>
      <c r="C23" s="173" t="s">
        <v>977</v>
      </c>
      <c r="D23" s="184" t="s">
        <v>13</v>
      </c>
      <c r="E23" s="174">
        <v>4</v>
      </c>
      <c r="F23" s="175">
        <v>2400</v>
      </c>
      <c r="G23" s="176">
        <f t="shared" si="0"/>
        <v>9600</v>
      </c>
      <c r="I23" s="355"/>
    </row>
    <row r="24" spans="1:9">
      <c r="A24" s="182" t="s">
        <v>2143</v>
      </c>
      <c r="B24" s="172" t="s">
        <v>304</v>
      </c>
      <c r="C24" s="173" t="s">
        <v>978</v>
      </c>
      <c r="D24" s="184" t="s">
        <v>13</v>
      </c>
      <c r="E24" s="174">
        <v>4</v>
      </c>
      <c r="F24" s="175">
        <v>2500</v>
      </c>
      <c r="G24" s="176">
        <f t="shared" si="0"/>
        <v>10000</v>
      </c>
      <c r="I24" s="355"/>
    </row>
    <row r="25" spans="1:9">
      <c r="A25" s="182" t="s">
        <v>2144</v>
      </c>
      <c r="B25" s="172" t="s">
        <v>304</v>
      </c>
      <c r="C25" s="173" t="s">
        <v>979</v>
      </c>
      <c r="D25" s="184" t="s">
        <v>13</v>
      </c>
      <c r="E25" s="174">
        <v>4</v>
      </c>
      <c r="F25" s="175">
        <v>2100</v>
      </c>
      <c r="G25" s="176">
        <f t="shared" si="0"/>
        <v>8400</v>
      </c>
      <c r="I25" s="355"/>
    </row>
    <row r="26" spans="1:9" ht="24">
      <c r="A26" s="182" t="s">
        <v>2145</v>
      </c>
      <c r="B26" s="172" t="s">
        <v>304</v>
      </c>
      <c r="C26" s="173" t="s">
        <v>980</v>
      </c>
      <c r="D26" s="184" t="s">
        <v>13</v>
      </c>
      <c r="E26" s="174">
        <v>9</v>
      </c>
      <c r="F26" s="175">
        <f>'[2]Orçamento Sintético'!I394</f>
        <v>800</v>
      </c>
      <c r="G26" s="176">
        <f t="shared" si="0"/>
        <v>7200</v>
      </c>
      <c r="I26" s="355"/>
    </row>
    <row r="27" spans="1:9" ht="24">
      <c r="A27" s="182" t="s">
        <v>2146</v>
      </c>
      <c r="B27" s="172" t="s">
        <v>304</v>
      </c>
      <c r="C27" s="173" t="s">
        <v>981</v>
      </c>
      <c r="D27" s="184" t="s">
        <v>13</v>
      </c>
      <c r="E27" s="174">
        <v>3</v>
      </c>
      <c r="F27" s="175">
        <f>'[2]Orçamento Sintético'!I395</f>
        <v>700</v>
      </c>
      <c r="G27" s="176">
        <f t="shared" si="0"/>
        <v>2100</v>
      </c>
      <c r="I27" s="355"/>
    </row>
    <row r="28" spans="1:9" ht="24">
      <c r="A28" s="182" t="s">
        <v>2147</v>
      </c>
      <c r="B28" s="172" t="s">
        <v>304</v>
      </c>
      <c r="C28" s="173" t="s">
        <v>982</v>
      </c>
      <c r="D28" s="184" t="s">
        <v>13</v>
      </c>
      <c r="E28" s="174">
        <v>5</v>
      </c>
      <c r="F28" s="175">
        <f>'[2]Orçamento Sintético'!I396</f>
        <v>650</v>
      </c>
      <c r="G28" s="176">
        <f t="shared" si="0"/>
        <v>3250</v>
      </c>
      <c r="I28" s="355"/>
    </row>
    <row r="29" spans="1:9" ht="24">
      <c r="A29" s="182" t="s">
        <v>2148</v>
      </c>
      <c r="B29" s="172" t="s">
        <v>304</v>
      </c>
      <c r="C29" s="173" t="s">
        <v>983</v>
      </c>
      <c r="D29" s="184" t="s">
        <v>13</v>
      </c>
      <c r="E29" s="174">
        <v>6</v>
      </c>
      <c r="F29" s="175">
        <f>'[2]Orçamento Sintético'!I397</f>
        <v>450</v>
      </c>
      <c r="G29" s="176">
        <f t="shared" si="0"/>
        <v>2700</v>
      </c>
      <c r="I29" s="355"/>
    </row>
    <row r="30" spans="1:9" ht="24">
      <c r="A30" s="182" t="s">
        <v>2149</v>
      </c>
      <c r="B30" s="172" t="s">
        <v>304</v>
      </c>
      <c r="C30" s="173" t="s">
        <v>984</v>
      </c>
      <c r="D30" s="184" t="s">
        <v>13</v>
      </c>
      <c r="E30" s="174">
        <v>15</v>
      </c>
      <c r="F30" s="175">
        <f>'[2]Orçamento Sintético'!I398</f>
        <v>430</v>
      </c>
      <c r="G30" s="176">
        <f t="shared" si="0"/>
        <v>6450</v>
      </c>
      <c r="I30" s="355"/>
    </row>
    <row r="31" spans="1:9" ht="24">
      <c r="A31" s="182" t="s">
        <v>2150</v>
      </c>
      <c r="B31" s="172" t="s">
        <v>304</v>
      </c>
      <c r="C31" s="173" t="s">
        <v>985</v>
      </c>
      <c r="D31" s="184" t="s">
        <v>13</v>
      </c>
      <c r="E31" s="174">
        <v>4</v>
      </c>
      <c r="F31" s="175">
        <f>'[2]Orçamento Sintético'!I399</f>
        <v>420</v>
      </c>
      <c r="G31" s="176">
        <f t="shared" si="0"/>
        <v>1680</v>
      </c>
      <c r="I31" s="355"/>
    </row>
    <row r="32" spans="1:9">
      <c r="A32" s="182" t="s">
        <v>2151</v>
      </c>
      <c r="B32" s="172" t="s">
        <v>304</v>
      </c>
      <c r="C32" s="173" t="s">
        <v>986</v>
      </c>
      <c r="D32" s="184" t="s">
        <v>13</v>
      </c>
      <c r="E32" s="174">
        <v>2</v>
      </c>
      <c r="F32" s="175">
        <v>483.74271360000012</v>
      </c>
      <c r="G32" s="176">
        <f t="shared" si="0"/>
        <v>967.49</v>
      </c>
      <c r="I32" s="355"/>
    </row>
    <row r="33" spans="1:9">
      <c r="A33" s="182" t="s">
        <v>2152</v>
      </c>
      <c r="B33" s="172" t="s">
        <v>304</v>
      </c>
      <c r="C33" s="173" t="s">
        <v>987</v>
      </c>
      <c r="D33" s="184" t="s">
        <v>13</v>
      </c>
      <c r="E33" s="174">
        <v>8</v>
      </c>
      <c r="F33" s="175">
        <v>405.91031040000007</v>
      </c>
      <c r="G33" s="176">
        <f t="shared" si="0"/>
        <v>3247.28</v>
      </c>
      <c r="I33" s="355"/>
    </row>
    <row r="34" spans="1:9">
      <c r="A34" s="182" t="s">
        <v>2153</v>
      </c>
      <c r="B34" s="172" t="s">
        <v>304</v>
      </c>
      <c r="C34" s="173" t="s">
        <v>988</v>
      </c>
      <c r="D34" s="184" t="s">
        <v>13</v>
      </c>
      <c r="E34" s="174">
        <v>23</v>
      </c>
      <c r="F34" s="175">
        <v>202.67038080000003</v>
      </c>
      <c r="G34" s="176">
        <f t="shared" si="0"/>
        <v>4661.42</v>
      </c>
      <c r="I34" s="355"/>
    </row>
    <row r="35" spans="1:9">
      <c r="A35" s="182" t="s">
        <v>2154</v>
      </c>
      <c r="B35" s="172" t="s">
        <v>304</v>
      </c>
      <c r="C35" s="173" t="s">
        <v>989</v>
      </c>
      <c r="D35" s="184" t="s">
        <v>13</v>
      </c>
      <c r="E35" s="174">
        <v>3</v>
      </c>
      <c r="F35" s="175">
        <v>179.53246080000002</v>
      </c>
      <c r="G35" s="176">
        <f t="shared" si="0"/>
        <v>538.6</v>
      </c>
      <c r="I35" s="355"/>
    </row>
    <row r="36" spans="1:9">
      <c r="A36" s="182" t="s">
        <v>2155</v>
      </c>
      <c r="B36" s="172" t="s">
        <v>304</v>
      </c>
      <c r="C36" s="173" t="s">
        <v>990</v>
      </c>
      <c r="D36" s="184" t="s">
        <v>15</v>
      </c>
      <c r="E36" s="174">
        <v>1050</v>
      </c>
      <c r="F36" s="175">
        <f>'[2]Orçamento Sintético'!I404</f>
        <v>18</v>
      </c>
      <c r="G36" s="176">
        <f t="shared" si="0"/>
        <v>18900</v>
      </c>
      <c r="I36" s="355"/>
    </row>
    <row r="37" spans="1:9">
      <c r="A37" s="182" t="s">
        <v>2156</v>
      </c>
      <c r="B37" s="172" t="s">
        <v>304</v>
      </c>
      <c r="C37" s="173" t="s">
        <v>991</v>
      </c>
      <c r="D37" s="184" t="s">
        <v>15</v>
      </c>
      <c r="E37" s="174">
        <v>4860</v>
      </c>
      <c r="F37" s="175">
        <f>'[2]Orçamento Sintético'!I405</f>
        <v>18</v>
      </c>
      <c r="G37" s="176">
        <f t="shared" si="0"/>
        <v>87480</v>
      </c>
      <c r="I37" s="355"/>
    </row>
    <row r="38" spans="1:9">
      <c r="A38" s="182" t="s">
        <v>2157</v>
      </c>
      <c r="B38" s="172" t="s">
        <v>304</v>
      </c>
      <c r="C38" s="173" t="s">
        <v>992</v>
      </c>
      <c r="D38" s="184" t="s">
        <v>15</v>
      </c>
      <c r="E38" s="174">
        <v>2150</v>
      </c>
      <c r="F38" s="175">
        <f>'[2]Orçamento Sintético'!I406</f>
        <v>18</v>
      </c>
      <c r="G38" s="176">
        <f t="shared" si="0"/>
        <v>38700</v>
      </c>
      <c r="I38" s="355"/>
    </row>
    <row r="39" spans="1:9">
      <c r="A39" s="182" t="s">
        <v>2158</v>
      </c>
      <c r="B39" s="172" t="s">
        <v>304</v>
      </c>
      <c r="C39" s="173" t="s">
        <v>993</v>
      </c>
      <c r="D39" s="184" t="s">
        <v>15</v>
      </c>
      <c r="E39" s="174">
        <v>1750</v>
      </c>
      <c r="F39" s="175">
        <f>'[2]Orçamento Sintético'!I407</f>
        <v>18</v>
      </c>
      <c r="G39" s="176">
        <f t="shared" si="0"/>
        <v>31500</v>
      </c>
      <c r="I39" s="355"/>
    </row>
    <row r="40" spans="1:9">
      <c r="A40" s="182" t="s">
        <v>2159</v>
      </c>
      <c r="B40" s="172" t="s">
        <v>304</v>
      </c>
      <c r="C40" s="173" t="s">
        <v>994</v>
      </c>
      <c r="D40" s="184" t="s">
        <v>55</v>
      </c>
      <c r="E40" s="174">
        <v>980</v>
      </c>
      <c r="F40" s="175">
        <f>'[2]Orçamento Sintético'!I408</f>
        <v>23</v>
      </c>
      <c r="G40" s="176">
        <f t="shared" si="0"/>
        <v>22540</v>
      </c>
      <c r="I40" s="355"/>
    </row>
    <row r="41" spans="1:9">
      <c r="A41" s="182" t="s">
        <v>2160</v>
      </c>
      <c r="B41" s="172" t="s">
        <v>304</v>
      </c>
      <c r="C41" s="173" t="s">
        <v>995</v>
      </c>
      <c r="D41" s="184" t="s">
        <v>21</v>
      </c>
      <c r="E41" s="174">
        <v>52</v>
      </c>
      <c r="F41" s="175">
        <f>'[2]Orçamento Sintético'!I409</f>
        <v>32</v>
      </c>
      <c r="G41" s="176">
        <f t="shared" si="0"/>
        <v>1664</v>
      </c>
      <c r="I41" s="355"/>
    </row>
    <row r="42" spans="1:9">
      <c r="A42" s="182" t="s">
        <v>2161</v>
      </c>
      <c r="B42" s="172" t="s">
        <v>304</v>
      </c>
      <c r="C42" s="173" t="s">
        <v>996</v>
      </c>
      <c r="D42" s="184" t="s">
        <v>997</v>
      </c>
      <c r="E42" s="174">
        <v>15</v>
      </c>
      <c r="F42" s="175">
        <f>'[2]Orçamento Sintético'!I410</f>
        <v>250</v>
      </c>
      <c r="G42" s="176">
        <f t="shared" si="0"/>
        <v>3750</v>
      </c>
      <c r="I42" s="355"/>
    </row>
    <row r="43" spans="1:9">
      <c r="A43" s="182" t="s">
        <v>2162</v>
      </c>
      <c r="B43" s="172" t="s">
        <v>304</v>
      </c>
      <c r="C43" s="173" t="s">
        <v>998</v>
      </c>
      <c r="D43" s="184" t="s">
        <v>997</v>
      </c>
      <c r="E43" s="174">
        <v>28</v>
      </c>
      <c r="F43" s="175">
        <f>'[2]Orçamento Sintético'!I411</f>
        <v>340</v>
      </c>
      <c r="G43" s="176">
        <f t="shared" si="0"/>
        <v>9520</v>
      </c>
      <c r="I43" s="355"/>
    </row>
    <row r="44" spans="1:9">
      <c r="A44" s="182" t="s">
        <v>2163</v>
      </c>
      <c r="B44" s="172" t="s">
        <v>304</v>
      </c>
      <c r="C44" s="173" t="s">
        <v>999</v>
      </c>
      <c r="D44" s="184" t="s">
        <v>21</v>
      </c>
      <c r="E44" s="174">
        <v>38</v>
      </c>
      <c r="F44" s="175">
        <f>'[2]Orçamento Sintético'!I412</f>
        <v>70</v>
      </c>
      <c r="G44" s="176">
        <f t="shared" si="0"/>
        <v>2660</v>
      </c>
      <c r="I44" s="355"/>
    </row>
    <row r="45" spans="1:9">
      <c r="A45" s="182" t="s">
        <v>2164</v>
      </c>
      <c r="B45" s="172" t="s">
        <v>304</v>
      </c>
      <c r="C45" s="173" t="s">
        <v>1000</v>
      </c>
      <c r="D45" s="184" t="s">
        <v>21</v>
      </c>
      <c r="E45" s="174">
        <v>52</v>
      </c>
      <c r="F45" s="175">
        <f>'[2]Orçamento Sintético'!I413</f>
        <v>65</v>
      </c>
      <c r="G45" s="176">
        <f t="shared" si="0"/>
        <v>3380</v>
      </c>
      <c r="I45" s="355"/>
    </row>
    <row r="46" spans="1:9">
      <c r="A46" s="182" t="s">
        <v>2165</v>
      </c>
      <c r="B46" s="172" t="s">
        <v>304</v>
      </c>
      <c r="C46" s="173" t="s">
        <v>1001</v>
      </c>
      <c r="D46" s="184" t="s">
        <v>21</v>
      </c>
      <c r="E46" s="174">
        <v>68</v>
      </c>
      <c r="F46" s="175">
        <f>'[2]Orçamento Sintético'!I414</f>
        <v>62</v>
      </c>
      <c r="G46" s="176">
        <f t="shared" si="0"/>
        <v>4216</v>
      </c>
      <c r="I46" s="355"/>
    </row>
    <row r="47" spans="1:9">
      <c r="A47" s="182" t="s">
        <v>2166</v>
      </c>
      <c r="B47" s="172" t="s">
        <v>304</v>
      </c>
      <c r="C47" s="173" t="s">
        <v>1002</v>
      </c>
      <c r="D47" s="184" t="s">
        <v>21</v>
      </c>
      <c r="E47" s="174">
        <v>22</v>
      </c>
      <c r="F47" s="175">
        <f>'[2]Orçamento Sintético'!I415</f>
        <v>60</v>
      </c>
      <c r="G47" s="176">
        <f t="shared" si="0"/>
        <v>1320</v>
      </c>
      <c r="I47" s="355"/>
    </row>
    <row r="48" spans="1:9">
      <c r="A48" s="182" t="s">
        <v>2167</v>
      </c>
      <c r="B48" s="172" t="s">
        <v>304</v>
      </c>
      <c r="C48" s="173" t="s">
        <v>1003</v>
      </c>
      <c r="D48" s="184" t="s">
        <v>21</v>
      </c>
      <c r="E48" s="174">
        <v>145</v>
      </c>
      <c r="F48" s="175">
        <v>58</v>
      </c>
      <c r="G48" s="176">
        <f t="shared" si="0"/>
        <v>8410</v>
      </c>
      <c r="I48" s="355"/>
    </row>
    <row r="49" spans="1:9">
      <c r="A49" s="182" t="s">
        <v>2168</v>
      </c>
      <c r="B49" s="172" t="s">
        <v>304</v>
      </c>
      <c r="C49" s="173" t="s">
        <v>1004</v>
      </c>
      <c r="D49" s="184" t="s">
        <v>21</v>
      </c>
      <c r="E49" s="174">
        <v>62</v>
      </c>
      <c r="F49" s="175">
        <f>'[2]Orçamento Sintético'!I417</f>
        <v>55</v>
      </c>
      <c r="G49" s="176">
        <f t="shared" si="0"/>
        <v>3410</v>
      </c>
      <c r="I49" s="355"/>
    </row>
    <row r="50" spans="1:9">
      <c r="A50" s="182" t="s">
        <v>2169</v>
      </c>
      <c r="B50" s="172" t="s">
        <v>304</v>
      </c>
      <c r="C50" s="173" t="s">
        <v>1005</v>
      </c>
      <c r="D50" s="184" t="s">
        <v>21</v>
      </c>
      <c r="E50" s="174">
        <v>32</v>
      </c>
      <c r="F50" s="175">
        <f>'[2]Orçamento Sintético'!I418</f>
        <v>54</v>
      </c>
      <c r="G50" s="176">
        <f t="shared" si="0"/>
        <v>1728</v>
      </c>
      <c r="I50" s="355"/>
    </row>
    <row r="51" spans="1:9">
      <c r="A51" s="182" t="s">
        <v>2170</v>
      </c>
      <c r="B51" s="172" t="s">
        <v>304</v>
      </c>
      <c r="C51" s="173" t="s">
        <v>1006</v>
      </c>
      <c r="D51" s="184" t="s">
        <v>21</v>
      </c>
      <c r="E51" s="174">
        <v>96</v>
      </c>
      <c r="F51" s="175">
        <f>'[2]Orçamento Sintético'!I419</f>
        <v>49</v>
      </c>
      <c r="G51" s="176">
        <f t="shared" si="0"/>
        <v>4704</v>
      </c>
      <c r="I51" s="355"/>
    </row>
    <row r="52" spans="1:9">
      <c r="A52" s="182" t="s">
        <v>2171</v>
      </c>
      <c r="B52" s="172" t="s">
        <v>304</v>
      </c>
      <c r="C52" s="173" t="s">
        <v>1007</v>
      </c>
      <c r="D52" s="184" t="s">
        <v>13</v>
      </c>
      <c r="E52" s="174">
        <v>46</v>
      </c>
      <c r="F52" s="175">
        <f>'[2]Orçamento Sintético'!I420</f>
        <v>35</v>
      </c>
      <c r="G52" s="176">
        <f t="shared" ref="G52:G115" si="1">ROUND(E52*F52,2)</f>
        <v>1610</v>
      </c>
      <c r="I52" s="355"/>
    </row>
    <row r="53" spans="1:9">
      <c r="A53" s="182" t="s">
        <v>2172</v>
      </c>
      <c r="B53" s="172" t="s">
        <v>304</v>
      </c>
      <c r="C53" s="173" t="s">
        <v>1008</v>
      </c>
      <c r="D53" s="184" t="s">
        <v>21</v>
      </c>
      <c r="E53" s="174">
        <v>38</v>
      </c>
      <c r="F53" s="175">
        <f>'[2]Orçamento Sintético'!I421</f>
        <v>150</v>
      </c>
      <c r="G53" s="176">
        <f t="shared" si="1"/>
        <v>5700</v>
      </c>
      <c r="I53" s="355"/>
    </row>
    <row r="54" spans="1:9" ht="24">
      <c r="A54" s="182" t="s">
        <v>2173</v>
      </c>
      <c r="B54" s="172" t="s">
        <v>304</v>
      </c>
      <c r="C54" s="173" t="s">
        <v>1009</v>
      </c>
      <c r="D54" s="184" t="s">
        <v>21</v>
      </c>
      <c r="E54" s="174">
        <v>52</v>
      </c>
      <c r="F54" s="175">
        <f>'[2]Orçamento Sintético'!I422</f>
        <v>140</v>
      </c>
      <c r="G54" s="176">
        <f t="shared" si="1"/>
        <v>7280</v>
      </c>
      <c r="I54" s="355"/>
    </row>
    <row r="55" spans="1:9">
      <c r="A55" s="182" t="s">
        <v>2174</v>
      </c>
      <c r="B55" s="172" t="s">
        <v>304</v>
      </c>
      <c r="C55" s="173" t="s">
        <v>1010</v>
      </c>
      <c r="D55" s="184" t="s">
        <v>21</v>
      </c>
      <c r="E55" s="174">
        <v>68</v>
      </c>
      <c r="F55" s="175">
        <f>'[2]Orçamento Sintético'!I423</f>
        <v>130</v>
      </c>
      <c r="G55" s="176">
        <f t="shared" si="1"/>
        <v>8840</v>
      </c>
      <c r="I55" s="355"/>
    </row>
    <row r="56" spans="1:9" ht="24">
      <c r="A56" s="182" t="s">
        <v>2175</v>
      </c>
      <c r="B56" s="172" t="s">
        <v>304</v>
      </c>
      <c r="C56" s="173" t="s">
        <v>1011</v>
      </c>
      <c r="D56" s="184" t="s">
        <v>21</v>
      </c>
      <c r="E56" s="174">
        <v>22</v>
      </c>
      <c r="F56" s="175">
        <f>'[2]Orçamento Sintético'!I424</f>
        <v>125</v>
      </c>
      <c r="G56" s="176">
        <f t="shared" si="1"/>
        <v>2750</v>
      </c>
      <c r="I56" s="355"/>
    </row>
    <row r="57" spans="1:9">
      <c r="A57" s="182" t="s">
        <v>2176</v>
      </c>
      <c r="B57" s="172" t="s">
        <v>304</v>
      </c>
      <c r="C57" s="173" t="s">
        <v>1012</v>
      </c>
      <c r="D57" s="184" t="s">
        <v>21</v>
      </c>
      <c r="E57" s="174">
        <v>124</v>
      </c>
      <c r="F57" s="175">
        <f>'[2]Orçamento Sintético'!I425</f>
        <v>124</v>
      </c>
      <c r="G57" s="176">
        <f t="shared" si="1"/>
        <v>15376</v>
      </c>
      <c r="I57" s="355"/>
    </row>
    <row r="58" spans="1:9" ht="24">
      <c r="A58" s="182" t="s">
        <v>2177</v>
      </c>
      <c r="B58" s="172" t="s">
        <v>304</v>
      </c>
      <c r="C58" s="173" t="s">
        <v>1013</v>
      </c>
      <c r="D58" s="184" t="s">
        <v>21</v>
      </c>
      <c r="E58" s="174">
        <v>85</v>
      </c>
      <c r="F58" s="175">
        <f>'[2]Orçamento Sintético'!I426</f>
        <v>118</v>
      </c>
      <c r="G58" s="176">
        <f t="shared" si="1"/>
        <v>10030</v>
      </c>
      <c r="I58" s="355"/>
    </row>
    <row r="59" spans="1:9" ht="24">
      <c r="A59" s="182" t="s">
        <v>2178</v>
      </c>
      <c r="B59" s="172" t="s">
        <v>304</v>
      </c>
      <c r="C59" s="173" t="s">
        <v>1014</v>
      </c>
      <c r="D59" s="184" t="s">
        <v>21</v>
      </c>
      <c r="E59" s="174">
        <v>32</v>
      </c>
      <c r="F59" s="175">
        <f>'[2]Orçamento Sintético'!I427</f>
        <v>115</v>
      </c>
      <c r="G59" s="176">
        <f t="shared" si="1"/>
        <v>3680</v>
      </c>
      <c r="I59" s="355"/>
    </row>
    <row r="60" spans="1:9">
      <c r="A60" s="182" t="s">
        <v>2179</v>
      </c>
      <c r="B60" s="172" t="s">
        <v>304</v>
      </c>
      <c r="C60" s="173" t="s">
        <v>1015</v>
      </c>
      <c r="D60" s="184" t="s">
        <v>21</v>
      </c>
      <c r="E60" s="174">
        <v>96</v>
      </c>
      <c r="F60" s="175">
        <f>'[2]Orçamento Sintético'!I428</f>
        <v>98</v>
      </c>
      <c r="G60" s="176">
        <f t="shared" si="1"/>
        <v>9408</v>
      </c>
      <c r="I60" s="355"/>
    </row>
    <row r="61" spans="1:9">
      <c r="A61" s="182" t="s">
        <v>2180</v>
      </c>
      <c r="B61" s="172" t="s">
        <v>304</v>
      </c>
      <c r="C61" s="173" t="s">
        <v>1016</v>
      </c>
      <c r="D61" s="184" t="s">
        <v>21</v>
      </c>
      <c r="E61" s="174">
        <v>46</v>
      </c>
      <c r="F61" s="175">
        <f>'[2]Orçamento Sintético'!I429</f>
        <v>60</v>
      </c>
      <c r="G61" s="176">
        <f t="shared" si="1"/>
        <v>2760</v>
      </c>
      <c r="I61" s="355"/>
    </row>
    <row r="62" spans="1:9" ht="24">
      <c r="A62" s="182" t="s">
        <v>2181</v>
      </c>
      <c r="B62" s="172" t="s">
        <v>304</v>
      </c>
      <c r="C62" s="173" t="s">
        <v>1017</v>
      </c>
      <c r="D62" s="184" t="s">
        <v>997</v>
      </c>
      <c r="E62" s="174">
        <v>14</v>
      </c>
      <c r="F62" s="175">
        <f>'[2]Orçamento Sintético'!I430</f>
        <v>650</v>
      </c>
      <c r="G62" s="176">
        <f t="shared" si="1"/>
        <v>9100</v>
      </c>
      <c r="I62" s="355"/>
    </row>
    <row r="63" spans="1:9" ht="24">
      <c r="A63" s="182" t="s">
        <v>2182</v>
      </c>
      <c r="B63" s="172" t="s">
        <v>304</v>
      </c>
      <c r="C63" s="173" t="s">
        <v>1018</v>
      </c>
      <c r="D63" s="184" t="s">
        <v>997</v>
      </c>
      <c r="E63" s="174">
        <v>6</v>
      </c>
      <c r="F63" s="175">
        <f>'[2]Orçamento Sintético'!I431</f>
        <v>520</v>
      </c>
      <c r="G63" s="176">
        <f t="shared" si="1"/>
        <v>3120</v>
      </c>
      <c r="I63" s="355"/>
    </row>
    <row r="64" spans="1:9" ht="24">
      <c r="A64" s="182" t="s">
        <v>2183</v>
      </c>
      <c r="B64" s="172" t="s">
        <v>304</v>
      </c>
      <c r="C64" s="173" t="s">
        <v>1019</v>
      </c>
      <c r="D64" s="184" t="s">
        <v>997</v>
      </c>
      <c r="E64" s="174">
        <v>8</v>
      </c>
      <c r="F64" s="175">
        <f>'[2]Orçamento Sintético'!I432</f>
        <v>450</v>
      </c>
      <c r="G64" s="176">
        <f t="shared" si="1"/>
        <v>3600</v>
      </c>
      <c r="I64" s="355"/>
    </row>
    <row r="65" spans="1:9" ht="24">
      <c r="A65" s="182" t="s">
        <v>2184</v>
      </c>
      <c r="B65" s="172" t="s">
        <v>304</v>
      </c>
      <c r="C65" s="173" t="s">
        <v>1020</v>
      </c>
      <c r="D65" s="184" t="s">
        <v>997</v>
      </c>
      <c r="E65" s="174">
        <v>2</v>
      </c>
      <c r="F65" s="175">
        <f>'[2]Orçamento Sintético'!I433</f>
        <v>320</v>
      </c>
      <c r="G65" s="176">
        <f t="shared" si="1"/>
        <v>640</v>
      </c>
      <c r="I65" s="355"/>
    </row>
    <row r="66" spans="1:9">
      <c r="A66" s="182" t="s">
        <v>2185</v>
      </c>
      <c r="B66" s="172" t="s">
        <v>304</v>
      </c>
      <c r="C66" s="173" t="s">
        <v>1021</v>
      </c>
      <c r="D66" s="184" t="s">
        <v>997</v>
      </c>
      <c r="E66" s="174">
        <v>8</v>
      </c>
      <c r="F66" s="175">
        <f>'[2]Orçamento Sintético'!I434</f>
        <v>260</v>
      </c>
      <c r="G66" s="176">
        <f t="shared" si="1"/>
        <v>2080</v>
      </c>
      <c r="I66" s="355"/>
    </row>
    <row r="67" spans="1:9">
      <c r="A67" s="182" t="s">
        <v>2186</v>
      </c>
      <c r="B67" s="172" t="s">
        <v>304</v>
      </c>
      <c r="C67" s="173" t="s">
        <v>1022</v>
      </c>
      <c r="D67" s="184" t="s">
        <v>997</v>
      </c>
      <c r="E67" s="174">
        <v>6</v>
      </c>
      <c r="F67" s="175">
        <f>'[2]Orçamento Sintético'!I435</f>
        <v>190</v>
      </c>
      <c r="G67" s="176">
        <f t="shared" si="1"/>
        <v>1140</v>
      </c>
      <c r="I67" s="355"/>
    </row>
    <row r="68" spans="1:9">
      <c r="A68" s="182" t="s">
        <v>2187</v>
      </c>
      <c r="B68" s="172" t="s">
        <v>304</v>
      </c>
      <c r="C68" s="173" t="s">
        <v>1023</v>
      </c>
      <c r="D68" s="184" t="s">
        <v>997</v>
      </c>
      <c r="E68" s="174">
        <v>2</v>
      </c>
      <c r="F68" s="175">
        <f>'[2]Orçamento Sintético'!I436</f>
        <v>150</v>
      </c>
      <c r="G68" s="176">
        <f t="shared" si="1"/>
        <v>300</v>
      </c>
      <c r="I68" s="355"/>
    </row>
    <row r="69" spans="1:9">
      <c r="A69" s="182" t="s">
        <v>2188</v>
      </c>
      <c r="B69" s="172" t="s">
        <v>304</v>
      </c>
      <c r="C69" s="173" t="s">
        <v>1024</v>
      </c>
      <c r="D69" s="184" t="s">
        <v>997</v>
      </c>
      <c r="E69" s="174">
        <v>4</v>
      </c>
      <c r="F69" s="175">
        <f>'[2]Orçamento Sintético'!I437</f>
        <v>1200</v>
      </c>
      <c r="G69" s="176">
        <f t="shared" si="1"/>
        <v>4800</v>
      </c>
      <c r="I69" s="355"/>
    </row>
    <row r="70" spans="1:9">
      <c r="A70" s="182" t="s">
        <v>2189</v>
      </c>
      <c r="B70" s="172" t="s">
        <v>304</v>
      </c>
      <c r="C70" s="173" t="s">
        <v>1025</v>
      </c>
      <c r="D70" s="184" t="s">
        <v>997</v>
      </c>
      <c r="E70" s="174">
        <v>6</v>
      </c>
      <c r="F70" s="175">
        <f>'[2]Orçamento Sintético'!I438</f>
        <v>320</v>
      </c>
      <c r="G70" s="176">
        <f t="shared" si="1"/>
        <v>1920</v>
      </c>
      <c r="I70" s="355"/>
    </row>
    <row r="71" spans="1:9">
      <c r="A71" s="182" t="s">
        <v>2190</v>
      </c>
      <c r="B71" s="172" t="s">
        <v>304</v>
      </c>
      <c r="C71" s="173" t="s">
        <v>1026</v>
      </c>
      <c r="D71" s="184" t="s">
        <v>997</v>
      </c>
      <c r="E71" s="174">
        <v>12</v>
      </c>
      <c r="F71" s="175">
        <f>'[2]Orçamento Sintético'!I439</f>
        <v>290</v>
      </c>
      <c r="G71" s="176">
        <f t="shared" si="1"/>
        <v>3480</v>
      </c>
      <c r="I71" s="355"/>
    </row>
    <row r="72" spans="1:9">
      <c r="A72" s="182" t="s">
        <v>2191</v>
      </c>
      <c r="B72" s="172" t="s">
        <v>304</v>
      </c>
      <c r="C72" s="173" t="s">
        <v>1027</v>
      </c>
      <c r="D72" s="184" t="s">
        <v>997</v>
      </c>
      <c r="E72" s="174">
        <v>16</v>
      </c>
      <c r="F72" s="175">
        <f>'[2]Orçamento Sintético'!I440</f>
        <v>270</v>
      </c>
      <c r="G72" s="176">
        <f t="shared" si="1"/>
        <v>4320</v>
      </c>
      <c r="I72" s="355"/>
    </row>
    <row r="73" spans="1:9">
      <c r="A73" s="182" t="s">
        <v>2192</v>
      </c>
      <c r="B73" s="172" t="s">
        <v>304</v>
      </c>
      <c r="C73" s="173" t="s">
        <v>1028</v>
      </c>
      <c r="D73" s="184" t="s">
        <v>13</v>
      </c>
      <c r="E73" s="174">
        <v>6</v>
      </c>
      <c r="F73" s="175">
        <f>'[2]Orçamento Sintético'!I441</f>
        <v>220</v>
      </c>
      <c r="G73" s="176">
        <f t="shared" si="1"/>
        <v>1320</v>
      </c>
      <c r="I73" s="355"/>
    </row>
    <row r="74" spans="1:9">
      <c r="A74" s="182" t="s">
        <v>2193</v>
      </c>
      <c r="B74" s="172" t="s">
        <v>304</v>
      </c>
      <c r="C74" s="173" t="s">
        <v>1029</v>
      </c>
      <c r="D74" s="184" t="s">
        <v>13</v>
      </c>
      <c r="E74" s="174">
        <v>6</v>
      </c>
      <c r="F74" s="175">
        <f>'[2]Orçamento Sintético'!I442</f>
        <v>430</v>
      </c>
      <c r="G74" s="176">
        <f t="shared" si="1"/>
        <v>2580</v>
      </c>
      <c r="I74" s="355"/>
    </row>
    <row r="75" spans="1:9">
      <c r="A75" s="182" t="s">
        <v>2194</v>
      </c>
      <c r="B75" s="172" t="s">
        <v>304</v>
      </c>
      <c r="C75" s="173" t="s">
        <v>1030</v>
      </c>
      <c r="D75" s="184" t="s">
        <v>997</v>
      </c>
      <c r="E75" s="174">
        <v>4</v>
      </c>
      <c r="F75" s="175">
        <f>'[2]Orçamento Sintético'!I443</f>
        <v>320</v>
      </c>
      <c r="G75" s="176">
        <f t="shared" si="1"/>
        <v>1280</v>
      </c>
      <c r="I75" s="355"/>
    </row>
    <row r="76" spans="1:9" ht="24">
      <c r="A76" s="182" t="s">
        <v>2195</v>
      </c>
      <c r="B76" s="172" t="s">
        <v>304</v>
      </c>
      <c r="C76" s="173" t="s">
        <v>1031</v>
      </c>
      <c r="D76" s="184" t="s">
        <v>13</v>
      </c>
      <c r="E76" s="174">
        <v>24</v>
      </c>
      <c r="F76" s="175">
        <f>'[2]Orçamento Sintético'!I444</f>
        <v>220</v>
      </c>
      <c r="G76" s="176">
        <f t="shared" si="1"/>
        <v>5280</v>
      </c>
      <c r="I76" s="355"/>
    </row>
    <row r="77" spans="1:9" ht="24">
      <c r="A77" s="182" t="s">
        <v>2196</v>
      </c>
      <c r="B77" s="172" t="s">
        <v>304</v>
      </c>
      <c r="C77" s="173" t="s">
        <v>1032</v>
      </c>
      <c r="D77" s="184" t="s">
        <v>997</v>
      </c>
      <c r="E77" s="174">
        <v>38</v>
      </c>
      <c r="F77" s="175">
        <f>'[2]Orçamento Sintético'!I445</f>
        <v>180</v>
      </c>
      <c r="G77" s="176">
        <f t="shared" si="1"/>
        <v>6840</v>
      </c>
      <c r="I77" s="355"/>
    </row>
    <row r="78" spans="1:9" ht="24">
      <c r="A78" s="182" t="s">
        <v>2197</v>
      </c>
      <c r="B78" s="172" t="s">
        <v>304</v>
      </c>
      <c r="C78" s="173" t="s">
        <v>1033</v>
      </c>
      <c r="D78" s="184" t="s">
        <v>997</v>
      </c>
      <c r="E78" s="174">
        <v>8</v>
      </c>
      <c r="F78" s="175">
        <f>'[2]Orçamento Sintético'!I446</f>
        <v>120</v>
      </c>
      <c r="G78" s="176">
        <f t="shared" si="1"/>
        <v>960</v>
      </c>
      <c r="I78" s="355"/>
    </row>
    <row r="79" spans="1:9" ht="24">
      <c r="A79" s="182" t="s">
        <v>2198</v>
      </c>
      <c r="B79" s="172" t="s">
        <v>304</v>
      </c>
      <c r="C79" s="173" t="s">
        <v>1034</v>
      </c>
      <c r="D79" s="184" t="s">
        <v>997</v>
      </c>
      <c r="E79" s="174">
        <v>46</v>
      </c>
      <c r="F79" s="175">
        <f>'[2]Orçamento Sintético'!I447</f>
        <v>80</v>
      </c>
      <c r="G79" s="176">
        <f t="shared" si="1"/>
        <v>3680</v>
      </c>
      <c r="I79" s="355"/>
    </row>
    <row r="80" spans="1:9" ht="24">
      <c r="A80" s="182" t="s">
        <v>2199</v>
      </c>
      <c r="B80" s="172" t="s">
        <v>304</v>
      </c>
      <c r="C80" s="173" t="s">
        <v>1035</v>
      </c>
      <c r="D80" s="184" t="s">
        <v>997</v>
      </c>
      <c r="E80" s="174">
        <v>36</v>
      </c>
      <c r="F80" s="175">
        <v>52</v>
      </c>
      <c r="G80" s="176">
        <f t="shared" si="1"/>
        <v>1872</v>
      </c>
      <c r="I80" s="355"/>
    </row>
    <row r="81" spans="1:9">
      <c r="A81" s="182" t="s">
        <v>2200</v>
      </c>
      <c r="B81" s="172" t="s">
        <v>304</v>
      </c>
      <c r="C81" s="173" t="s">
        <v>1036</v>
      </c>
      <c r="D81" s="184" t="s">
        <v>997</v>
      </c>
      <c r="E81" s="174">
        <v>18</v>
      </c>
      <c r="F81" s="175">
        <f>'[2]Orçamento Sintético'!I449</f>
        <v>65</v>
      </c>
      <c r="G81" s="176">
        <f t="shared" si="1"/>
        <v>1170</v>
      </c>
      <c r="I81" s="355"/>
    </row>
    <row r="82" spans="1:9">
      <c r="A82" s="182" t="s">
        <v>2201</v>
      </c>
      <c r="B82" s="172" t="s">
        <v>304</v>
      </c>
      <c r="C82" s="173" t="s">
        <v>1037</v>
      </c>
      <c r="D82" s="184" t="s">
        <v>997</v>
      </c>
      <c r="E82" s="174">
        <v>36</v>
      </c>
      <c r="F82" s="175">
        <f>'[2]Orçamento Sintético'!I450</f>
        <v>42</v>
      </c>
      <c r="G82" s="176">
        <f t="shared" si="1"/>
        <v>1512</v>
      </c>
      <c r="I82" s="355"/>
    </row>
    <row r="83" spans="1:9">
      <c r="A83" s="182" t="s">
        <v>2202</v>
      </c>
      <c r="B83" s="172" t="s">
        <v>304</v>
      </c>
      <c r="C83" s="173" t="s">
        <v>1038</v>
      </c>
      <c r="D83" s="184" t="s">
        <v>997</v>
      </c>
      <c r="E83" s="174">
        <v>12</v>
      </c>
      <c r="F83" s="175">
        <f>'[2]Orçamento Sintético'!I451</f>
        <v>29</v>
      </c>
      <c r="G83" s="176">
        <f t="shared" si="1"/>
        <v>348</v>
      </c>
      <c r="I83" s="355"/>
    </row>
    <row r="84" spans="1:9">
      <c r="A84" s="182" t="s">
        <v>2203</v>
      </c>
      <c r="B84" s="172" t="s">
        <v>304</v>
      </c>
      <c r="C84" s="173" t="s">
        <v>1039</v>
      </c>
      <c r="D84" s="184" t="s">
        <v>997</v>
      </c>
      <c r="E84" s="174">
        <v>18</v>
      </c>
      <c r="F84" s="175">
        <f>'[2]Orçamento Sintético'!I452</f>
        <v>21</v>
      </c>
      <c r="G84" s="176">
        <f t="shared" si="1"/>
        <v>378</v>
      </c>
      <c r="I84" s="355"/>
    </row>
    <row r="85" spans="1:9">
      <c r="A85" s="182" t="s">
        <v>2204</v>
      </c>
      <c r="B85" s="172" t="s">
        <v>304</v>
      </c>
      <c r="C85" s="173" t="s">
        <v>1040</v>
      </c>
      <c r="D85" s="184" t="s">
        <v>997</v>
      </c>
      <c r="E85" s="174">
        <v>12</v>
      </c>
      <c r="F85" s="175">
        <f>'[2]Orçamento Sintético'!I453</f>
        <v>17</v>
      </c>
      <c r="G85" s="176">
        <f t="shared" si="1"/>
        <v>204</v>
      </c>
      <c r="I85" s="355"/>
    </row>
    <row r="86" spans="1:9" ht="24">
      <c r="A86" s="182" t="s">
        <v>2205</v>
      </c>
      <c r="B86" s="172" t="s">
        <v>304</v>
      </c>
      <c r="C86" s="173" t="s">
        <v>1041</v>
      </c>
      <c r="D86" s="184" t="s">
        <v>997</v>
      </c>
      <c r="E86" s="174">
        <v>8</v>
      </c>
      <c r="F86" s="175">
        <f>'[2]Orçamento Sintético'!I454</f>
        <v>290</v>
      </c>
      <c r="G86" s="176">
        <f t="shared" si="1"/>
        <v>2320</v>
      </c>
      <c r="I86" s="355"/>
    </row>
    <row r="87" spans="1:9" ht="24">
      <c r="A87" s="182" t="s">
        <v>2206</v>
      </c>
      <c r="B87" s="172" t="s">
        <v>304</v>
      </c>
      <c r="C87" s="173" t="s">
        <v>1042</v>
      </c>
      <c r="D87" s="184" t="s">
        <v>997</v>
      </c>
      <c r="E87" s="174">
        <v>6</v>
      </c>
      <c r="F87" s="175">
        <f>'[2]Orçamento Sintético'!I455</f>
        <v>270</v>
      </c>
      <c r="G87" s="176">
        <f t="shared" si="1"/>
        <v>1620</v>
      </c>
      <c r="I87" s="355"/>
    </row>
    <row r="88" spans="1:9" ht="24">
      <c r="A88" s="182" t="s">
        <v>2207</v>
      </c>
      <c r="B88" s="172" t="s">
        <v>304</v>
      </c>
      <c r="C88" s="173" t="s">
        <v>1043</v>
      </c>
      <c r="D88" s="184" t="s">
        <v>997</v>
      </c>
      <c r="E88" s="174">
        <v>4</v>
      </c>
      <c r="F88" s="175">
        <f>'[2]Orçamento Sintético'!I456</f>
        <v>190</v>
      </c>
      <c r="G88" s="176">
        <f t="shared" si="1"/>
        <v>760</v>
      </c>
      <c r="I88" s="355"/>
    </row>
    <row r="89" spans="1:9" ht="24">
      <c r="A89" s="182" t="s">
        <v>2208</v>
      </c>
      <c r="B89" s="172" t="s">
        <v>304</v>
      </c>
      <c r="C89" s="173" t="s">
        <v>1044</v>
      </c>
      <c r="D89" s="184" t="s">
        <v>997</v>
      </c>
      <c r="E89" s="174">
        <v>12</v>
      </c>
      <c r="F89" s="175">
        <f>'[2]Orçamento Sintético'!I457</f>
        <v>140</v>
      </c>
      <c r="G89" s="176">
        <f t="shared" si="1"/>
        <v>1680</v>
      </c>
      <c r="I89" s="355"/>
    </row>
    <row r="90" spans="1:9" ht="24">
      <c r="A90" s="182" t="s">
        <v>2209</v>
      </c>
      <c r="B90" s="172" t="s">
        <v>304</v>
      </c>
      <c r="C90" s="173" t="s">
        <v>1045</v>
      </c>
      <c r="D90" s="184" t="s">
        <v>997</v>
      </c>
      <c r="E90" s="174">
        <v>8</v>
      </c>
      <c r="F90" s="175">
        <f>'[2]Orçamento Sintético'!I458</f>
        <v>115</v>
      </c>
      <c r="G90" s="176">
        <f t="shared" si="1"/>
        <v>920</v>
      </c>
      <c r="I90" s="355"/>
    </row>
    <row r="91" spans="1:9">
      <c r="A91" s="182" t="s">
        <v>2210</v>
      </c>
      <c r="B91" s="172" t="s">
        <v>304</v>
      </c>
      <c r="C91" s="173" t="s">
        <v>1046</v>
      </c>
      <c r="D91" s="184" t="s">
        <v>997</v>
      </c>
      <c r="E91" s="174">
        <v>8</v>
      </c>
      <c r="F91" s="175">
        <f>'[2]Orçamento Sintético'!I459</f>
        <v>135</v>
      </c>
      <c r="G91" s="176">
        <f t="shared" si="1"/>
        <v>1080</v>
      </c>
      <c r="I91" s="355"/>
    </row>
    <row r="92" spans="1:9">
      <c r="A92" s="182" t="s">
        <v>2211</v>
      </c>
      <c r="B92" s="172" t="s">
        <v>304</v>
      </c>
      <c r="C92" s="173" t="s">
        <v>1047</v>
      </c>
      <c r="D92" s="184" t="s">
        <v>997</v>
      </c>
      <c r="E92" s="174">
        <v>16</v>
      </c>
      <c r="F92" s="175">
        <f>'[2]Orçamento Sintético'!I460</f>
        <v>115</v>
      </c>
      <c r="G92" s="176">
        <f t="shared" si="1"/>
        <v>1840</v>
      </c>
      <c r="I92" s="355"/>
    </row>
    <row r="93" spans="1:9">
      <c r="A93" s="182" t="s">
        <v>2212</v>
      </c>
      <c r="B93" s="172" t="s">
        <v>304</v>
      </c>
      <c r="C93" s="173" t="s">
        <v>1048</v>
      </c>
      <c r="D93" s="184" t="s">
        <v>997</v>
      </c>
      <c r="E93" s="174">
        <v>18</v>
      </c>
      <c r="F93" s="175">
        <f>'[2]Orçamento Sintético'!I461</f>
        <v>105</v>
      </c>
      <c r="G93" s="176">
        <f t="shared" si="1"/>
        <v>1890</v>
      </c>
      <c r="I93" s="355"/>
    </row>
    <row r="94" spans="1:9">
      <c r="A94" s="182" t="s">
        <v>2213</v>
      </c>
      <c r="B94" s="172" t="s">
        <v>304</v>
      </c>
      <c r="C94" s="173" t="s">
        <v>1049</v>
      </c>
      <c r="D94" s="184" t="s">
        <v>997</v>
      </c>
      <c r="E94" s="174">
        <v>18</v>
      </c>
      <c r="F94" s="175">
        <f>'[2]Orçamento Sintético'!I462</f>
        <v>56</v>
      </c>
      <c r="G94" s="176">
        <f t="shared" si="1"/>
        <v>1008</v>
      </c>
      <c r="I94" s="355"/>
    </row>
    <row r="95" spans="1:9">
      <c r="A95" s="182" t="s">
        <v>2214</v>
      </c>
      <c r="B95" s="172" t="s">
        <v>304</v>
      </c>
      <c r="C95" s="173" t="s">
        <v>1050</v>
      </c>
      <c r="D95" s="184" t="s">
        <v>997</v>
      </c>
      <c r="E95" s="174">
        <v>3</v>
      </c>
      <c r="F95" s="175">
        <f>'[2]Orçamento Sintético'!I463</f>
        <v>32</v>
      </c>
      <c r="G95" s="176">
        <f t="shared" si="1"/>
        <v>96</v>
      </c>
      <c r="I95" s="355"/>
    </row>
    <row r="96" spans="1:9" ht="24">
      <c r="A96" s="182" t="s">
        <v>2215</v>
      </c>
      <c r="B96" s="172" t="s">
        <v>304</v>
      </c>
      <c r="C96" s="173" t="s">
        <v>1051</v>
      </c>
      <c r="D96" s="184" t="s">
        <v>997</v>
      </c>
      <c r="E96" s="174">
        <v>4</v>
      </c>
      <c r="F96" s="175">
        <f>'[2]Orçamento Sintético'!I464</f>
        <v>120</v>
      </c>
      <c r="G96" s="176">
        <f t="shared" si="1"/>
        <v>480</v>
      </c>
      <c r="I96" s="355"/>
    </row>
    <row r="97" spans="1:9" ht="24">
      <c r="A97" s="182" t="s">
        <v>2216</v>
      </c>
      <c r="B97" s="172" t="s">
        <v>304</v>
      </c>
      <c r="C97" s="173" t="s">
        <v>1052</v>
      </c>
      <c r="D97" s="184" t="s">
        <v>997</v>
      </c>
      <c r="E97" s="174">
        <v>2</v>
      </c>
      <c r="F97" s="175">
        <f>'[2]Orçamento Sintético'!I465</f>
        <v>115</v>
      </c>
      <c r="G97" s="176">
        <f t="shared" si="1"/>
        <v>230</v>
      </c>
      <c r="I97" s="355"/>
    </row>
    <row r="98" spans="1:9" ht="24">
      <c r="A98" s="182" t="s">
        <v>2217</v>
      </c>
      <c r="B98" s="172" t="s">
        <v>304</v>
      </c>
      <c r="C98" s="173" t="s">
        <v>1053</v>
      </c>
      <c r="D98" s="184" t="s">
        <v>997</v>
      </c>
      <c r="E98" s="174">
        <v>5</v>
      </c>
      <c r="F98" s="175">
        <f>'[2]Orçamento Sintético'!I466</f>
        <v>110</v>
      </c>
      <c r="G98" s="176">
        <f t="shared" si="1"/>
        <v>550</v>
      </c>
      <c r="I98" s="355"/>
    </row>
    <row r="99" spans="1:9" ht="24">
      <c r="A99" s="182" t="s">
        <v>2218</v>
      </c>
      <c r="B99" s="172" t="s">
        <v>304</v>
      </c>
      <c r="C99" s="173" t="s">
        <v>1054</v>
      </c>
      <c r="D99" s="184" t="s">
        <v>997</v>
      </c>
      <c r="E99" s="174">
        <v>6</v>
      </c>
      <c r="F99" s="175">
        <f>'[2]Orçamento Sintético'!I467</f>
        <v>95</v>
      </c>
      <c r="G99" s="176">
        <f t="shared" si="1"/>
        <v>570</v>
      </c>
      <c r="I99" s="355"/>
    </row>
    <row r="100" spans="1:9" ht="24">
      <c r="A100" s="182" t="s">
        <v>2219</v>
      </c>
      <c r="B100" s="172" t="s">
        <v>304</v>
      </c>
      <c r="C100" s="173" t="s">
        <v>1055</v>
      </c>
      <c r="D100" s="184" t="s">
        <v>997</v>
      </c>
      <c r="E100" s="174">
        <v>2</v>
      </c>
      <c r="F100" s="175">
        <f>'[2]Orçamento Sintético'!I468</f>
        <v>140</v>
      </c>
      <c r="G100" s="176">
        <f t="shared" si="1"/>
        <v>280</v>
      </c>
      <c r="I100" s="355"/>
    </row>
    <row r="101" spans="1:9" ht="24">
      <c r="A101" s="182" t="s">
        <v>2220</v>
      </c>
      <c r="B101" s="172" t="s">
        <v>304</v>
      </c>
      <c r="C101" s="173" t="s">
        <v>1056</v>
      </c>
      <c r="D101" s="184" t="s">
        <v>997</v>
      </c>
      <c r="E101" s="174">
        <v>2</v>
      </c>
      <c r="F101" s="175">
        <f>'[2]Orçamento Sintético'!I469</f>
        <v>90</v>
      </c>
      <c r="G101" s="176">
        <f t="shared" si="1"/>
        <v>180</v>
      </c>
      <c r="I101" s="355"/>
    </row>
    <row r="102" spans="1:9" ht="24">
      <c r="A102" s="182" t="s">
        <v>2221</v>
      </c>
      <c r="B102" s="172" t="s">
        <v>304</v>
      </c>
      <c r="C102" s="173" t="s">
        <v>1057</v>
      </c>
      <c r="D102" s="184" t="s">
        <v>997</v>
      </c>
      <c r="E102" s="174">
        <v>3</v>
      </c>
      <c r="F102" s="175">
        <f>'[2]Orçamento Sintético'!I470</f>
        <v>80</v>
      </c>
      <c r="G102" s="176">
        <f t="shared" si="1"/>
        <v>240</v>
      </c>
      <c r="I102" s="355"/>
    </row>
    <row r="103" spans="1:9" ht="24">
      <c r="A103" s="182" t="s">
        <v>2222</v>
      </c>
      <c r="B103" s="172" t="s">
        <v>304</v>
      </c>
      <c r="C103" s="173" t="s">
        <v>1058</v>
      </c>
      <c r="D103" s="184" t="s">
        <v>997</v>
      </c>
      <c r="E103" s="174">
        <v>4</v>
      </c>
      <c r="F103" s="175">
        <f>'[2]Orçamento Sintético'!I471</f>
        <v>70</v>
      </c>
      <c r="G103" s="176">
        <f t="shared" si="1"/>
        <v>280</v>
      </c>
      <c r="I103" s="355"/>
    </row>
    <row r="104" spans="1:9" ht="24">
      <c r="A104" s="182" t="s">
        <v>2223</v>
      </c>
      <c r="B104" s="172" t="s">
        <v>304</v>
      </c>
      <c r="C104" s="173" t="s">
        <v>1059</v>
      </c>
      <c r="D104" s="184" t="s">
        <v>997</v>
      </c>
      <c r="E104" s="174">
        <v>2</v>
      </c>
      <c r="F104" s="175">
        <f>'[2]Orçamento Sintético'!I472</f>
        <v>68</v>
      </c>
      <c r="G104" s="176">
        <f t="shared" si="1"/>
        <v>136</v>
      </c>
      <c r="I104" s="355"/>
    </row>
    <row r="105" spans="1:9" ht="24">
      <c r="A105" s="182" t="s">
        <v>2224</v>
      </c>
      <c r="B105" s="172" t="s">
        <v>304</v>
      </c>
      <c r="C105" s="173" t="s">
        <v>1060</v>
      </c>
      <c r="D105" s="184" t="s">
        <v>997</v>
      </c>
      <c r="E105" s="174">
        <v>4</v>
      </c>
      <c r="F105" s="175">
        <f>'[2]Orçamento Sintético'!I473</f>
        <v>62</v>
      </c>
      <c r="G105" s="176">
        <f t="shared" si="1"/>
        <v>248</v>
      </c>
      <c r="I105" s="355"/>
    </row>
    <row r="106" spans="1:9" ht="24">
      <c r="A106" s="182" t="s">
        <v>2225</v>
      </c>
      <c r="B106" s="172" t="s">
        <v>304</v>
      </c>
      <c r="C106" s="173" t="s">
        <v>1061</v>
      </c>
      <c r="D106" s="184" t="s">
        <v>997</v>
      </c>
      <c r="E106" s="174">
        <v>6</v>
      </c>
      <c r="F106" s="175">
        <f>'[2]Orçamento Sintético'!I474</f>
        <v>36</v>
      </c>
      <c r="G106" s="176">
        <f t="shared" si="1"/>
        <v>216</v>
      </c>
      <c r="I106" s="355"/>
    </row>
    <row r="107" spans="1:9">
      <c r="A107" s="182" t="s">
        <v>2226</v>
      </c>
      <c r="B107" s="172" t="s">
        <v>304</v>
      </c>
      <c r="C107" s="173" t="s">
        <v>1062</v>
      </c>
      <c r="D107" s="184" t="s">
        <v>997</v>
      </c>
      <c r="E107" s="174">
        <v>4</v>
      </c>
      <c r="F107" s="175">
        <f>'[2]Orçamento Sintético'!I475</f>
        <v>230</v>
      </c>
      <c r="G107" s="176">
        <f t="shared" si="1"/>
        <v>920</v>
      </c>
      <c r="I107" s="355"/>
    </row>
    <row r="108" spans="1:9">
      <c r="A108" s="182" t="s">
        <v>2227</v>
      </c>
      <c r="B108" s="172" t="s">
        <v>304</v>
      </c>
      <c r="C108" s="173" t="s">
        <v>1063</v>
      </c>
      <c r="D108" s="184" t="s">
        <v>997</v>
      </c>
      <c r="E108" s="174">
        <v>12</v>
      </c>
      <c r="F108" s="175">
        <f>'[2]Orçamento Sintético'!I476</f>
        <v>80</v>
      </c>
      <c r="G108" s="176">
        <f t="shared" si="1"/>
        <v>960</v>
      </c>
      <c r="I108" s="355"/>
    </row>
    <row r="109" spans="1:9" ht="24">
      <c r="A109" s="182" t="s">
        <v>2228</v>
      </c>
      <c r="B109" s="172" t="s">
        <v>304</v>
      </c>
      <c r="C109" s="173" t="s">
        <v>1064</v>
      </c>
      <c r="D109" s="184" t="s">
        <v>997</v>
      </c>
      <c r="E109" s="174">
        <v>4</v>
      </c>
      <c r="F109" s="175">
        <f>'[2]Orçamento Sintético'!I477</f>
        <v>450</v>
      </c>
      <c r="G109" s="176">
        <f t="shared" si="1"/>
        <v>1800</v>
      </c>
      <c r="I109" s="355"/>
    </row>
    <row r="110" spans="1:9" ht="24">
      <c r="A110" s="182" t="s">
        <v>2229</v>
      </c>
      <c r="B110" s="172" t="s">
        <v>304</v>
      </c>
      <c r="C110" s="173" t="s">
        <v>1065</v>
      </c>
      <c r="D110" s="184" t="s">
        <v>997</v>
      </c>
      <c r="E110" s="174">
        <v>2</v>
      </c>
      <c r="F110" s="175">
        <f>'[2]Orçamento Sintético'!I478</f>
        <v>420</v>
      </c>
      <c r="G110" s="176">
        <f t="shared" si="1"/>
        <v>840</v>
      </c>
      <c r="I110" s="355"/>
    </row>
    <row r="111" spans="1:9" ht="24">
      <c r="A111" s="182" t="s">
        <v>2230</v>
      </c>
      <c r="B111" s="172" t="s">
        <v>304</v>
      </c>
      <c r="C111" s="173" t="s">
        <v>1066</v>
      </c>
      <c r="D111" s="184" t="s">
        <v>997</v>
      </c>
      <c r="E111" s="174">
        <v>2</v>
      </c>
      <c r="F111" s="175">
        <f>'[2]Orçamento Sintético'!I479</f>
        <v>410</v>
      </c>
      <c r="G111" s="176">
        <f t="shared" si="1"/>
        <v>820</v>
      </c>
      <c r="I111" s="355"/>
    </row>
    <row r="112" spans="1:9">
      <c r="A112" s="182" t="s">
        <v>2231</v>
      </c>
      <c r="B112" s="172" t="s">
        <v>304</v>
      </c>
      <c r="C112" s="173" t="s">
        <v>1067</v>
      </c>
      <c r="D112" s="184" t="s">
        <v>997</v>
      </c>
      <c r="E112" s="174">
        <v>1</v>
      </c>
      <c r="F112" s="175">
        <f>'[2]Orçamento Sintético'!I480</f>
        <v>2800</v>
      </c>
      <c r="G112" s="176">
        <f t="shared" si="1"/>
        <v>2800</v>
      </c>
      <c r="I112" s="355"/>
    </row>
    <row r="113" spans="1:9">
      <c r="A113" s="182" t="s">
        <v>2232</v>
      </c>
      <c r="B113" s="172" t="s">
        <v>304</v>
      </c>
      <c r="C113" s="173" t="s">
        <v>1068</v>
      </c>
      <c r="D113" s="184" t="s">
        <v>997</v>
      </c>
      <c r="E113" s="174">
        <v>3</v>
      </c>
      <c r="F113" s="175">
        <f>'[2]Orçamento Sintético'!I481</f>
        <v>2600</v>
      </c>
      <c r="G113" s="176">
        <f t="shared" si="1"/>
        <v>7800</v>
      </c>
      <c r="I113" s="355"/>
    </row>
    <row r="114" spans="1:9">
      <c r="A114" s="182" t="s">
        <v>2233</v>
      </c>
      <c r="B114" s="172" t="s">
        <v>304</v>
      </c>
      <c r="C114" s="173" t="s">
        <v>1069</v>
      </c>
      <c r="D114" s="184" t="s">
        <v>997</v>
      </c>
      <c r="E114" s="174">
        <v>6</v>
      </c>
      <c r="F114" s="175">
        <f>'[2]Orçamento Sintético'!I482</f>
        <v>1900</v>
      </c>
      <c r="G114" s="176">
        <f t="shared" si="1"/>
        <v>11400</v>
      </c>
      <c r="I114" s="355"/>
    </row>
    <row r="115" spans="1:9">
      <c r="A115" s="182" t="s">
        <v>2234</v>
      </c>
      <c r="B115" s="172" t="s">
        <v>304</v>
      </c>
      <c r="C115" s="173" t="s">
        <v>1070</v>
      </c>
      <c r="D115" s="184" t="s">
        <v>997</v>
      </c>
      <c r="E115" s="174">
        <v>4</v>
      </c>
      <c r="F115" s="175">
        <f>'[2]Orçamento Sintético'!I483</f>
        <v>850</v>
      </c>
      <c r="G115" s="176">
        <f t="shared" si="1"/>
        <v>3400</v>
      </c>
      <c r="I115" s="355"/>
    </row>
    <row r="116" spans="1:9">
      <c r="A116" s="182" t="s">
        <v>2235</v>
      </c>
      <c r="B116" s="172" t="s">
        <v>304</v>
      </c>
      <c r="C116" s="173" t="s">
        <v>1071</v>
      </c>
      <c r="D116" s="184" t="s">
        <v>1072</v>
      </c>
      <c r="E116" s="174">
        <v>3</v>
      </c>
      <c r="F116" s="175">
        <f>'[2]Orçamento Sintético'!I484</f>
        <v>2200</v>
      </c>
      <c r="G116" s="176">
        <f t="shared" ref="G116:G164" si="2">ROUND(E116*F116,2)</f>
        <v>6600</v>
      </c>
      <c r="I116" s="355"/>
    </row>
    <row r="117" spans="1:9">
      <c r="A117" s="182" t="s">
        <v>2236</v>
      </c>
      <c r="B117" s="172" t="s">
        <v>304</v>
      </c>
      <c r="C117" s="173" t="s">
        <v>1073</v>
      </c>
      <c r="D117" s="184" t="s">
        <v>997</v>
      </c>
      <c r="E117" s="174">
        <v>2</v>
      </c>
      <c r="F117" s="175">
        <f>'[2]Orçamento Sintético'!I485</f>
        <v>820</v>
      </c>
      <c r="G117" s="176">
        <f t="shared" si="2"/>
        <v>1640</v>
      </c>
      <c r="I117" s="355"/>
    </row>
    <row r="118" spans="1:9">
      <c r="A118" s="182" t="s">
        <v>2237</v>
      </c>
      <c r="B118" s="172" t="s">
        <v>304</v>
      </c>
      <c r="C118" s="173" t="s">
        <v>1074</v>
      </c>
      <c r="D118" s="184" t="s">
        <v>1072</v>
      </c>
      <c r="E118" s="174">
        <v>3</v>
      </c>
      <c r="F118" s="175">
        <f>'[2]Orçamento Sintético'!I486</f>
        <v>2500</v>
      </c>
      <c r="G118" s="176">
        <f t="shared" si="2"/>
        <v>7500</v>
      </c>
      <c r="I118" s="355"/>
    </row>
    <row r="119" spans="1:9" ht="24">
      <c r="A119" s="182" t="s">
        <v>2238</v>
      </c>
      <c r="B119" s="172" t="s">
        <v>304</v>
      </c>
      <c r="C119" s="173" t="s">
        <v>1075</v>
      </c>
      <c r="D119" s="184" t="s">
        <v>997</v>
      </c>
      <c r="E119" s="174">
        <v>4</v>
      </c>
      <c r="F119" s="175">
        <f>'[2]Orçamento Sintético'!I487</f>
        <v>680</v>
      </c>
      <c r="G119" s="176">
        <f t="shared" si="2"/>
        <v>2720</v>
      </c>
      <c r="I119" s="355"/>
    </row>
    <row r="120" spans="1:9" ht="24">
      <c r="A120" s="182" t="s">
        <v>2239</v>
      </c>
      <c r="B120" s="172" t="s">
        <v>304</v>
      </c>
      <c r="C120" s="173" t="s">
        <v>1076</v>
      </c>
      <c r="D120" s="184" t="s">
        <v>997</v>
      </c>
      <c r="E120" s="174">
        <v>8</v>
      </c>
      <c r="F120" s="175">
        <f>'[2]Orçamento Sintético'!I488</f>
        <v>420</v>
      </c>
      <c r="G120" s="176">
        <f t="shared" si="2"/>
        <v>3360</v>
      </c>
      <c r="I120" s="355"/>
    </row>
    <row r="121" spans="1:9" ht="24">
      <c r="A121" s="182" t="s">
        <v>2240</v>
      </c>
      <c r="B121" s="172" t="s">
        <v>304</v>
      </c>
      <c r="C121" s="173" t="s">
        <v>1077</v>
      </c>
      <c r="D121" s="184" t="s">
        <v>997</v>
      </c>
      <c r="E121" s="174">
        <v>6</v>
      </c>
      <c r="F121" s="175">
        <f>'[2]Orçamento Sintético'!I489</f>
        <v>350</v>
      </c>
      <c r="G121" s="176">
        <f t="shared" si="2"/>
        <v>2100</v>
      </c>
      <c r="I121" s="355"/>
    </row>
    <row r="122" spans="1:9" ht="24">
      <c r="A122" s="182" t="s">
        <v>2241</v>
      </c>
      <c r="B122" s="172" t="s">
        <v>304</v>
      </c>
      <c r="C122" s="173" t="s">
        <v>1078</v>
      </c>
      <c r="D122" s="184" t="s">
        <v>997</v>
      </c>
      <c r="E122" s="174">
        <v>10</v>
      </c>
      <c r="F122" s="175">
        <f>'[2]Orçamento Sintético'!I490</f>
        <v>210</v>
      </c>
      <c r="G122" s="176">
        <f t="shared" si="2"/>
        <v>2100</v>
      </c>
      <c r="I122" s="355"/>
    </row>
    <row r="123" spans="1:9" ht="24">
      <c r="A123" s="182" t="s">
        <v>2242</v>
      </c>
      <c r="B123" s="172" t="s">
        <v>304</v>
      </c>
      <c r="C123" s="173" t="s">
        <v>1079</v>
      </c>
      <c r="D123" s="184" t="s">
        <v>997</v>
      </c>
      <c r="E123" s="174">
        <v>12</v>
      </c>
      <c r="F123" s="175">
        <f>'[2]Orçamento Sintético'!I491</f>
        <v>180</v>
      </c>
      <c r="G123" s="176">
        <f t="shared" si="2"/>
        <v>2160</v>
      </c>
      <c r="I123" s="355"/>
    </row>
    <row r="124" spans="1:9">
      <c r="A124" s="182" t="s">
        <v>2243</v>
      </c>
      <c r="B124" s="172" t="s">
        <v>304</v>
      </c>
      <c r="C124" s="173" t="s">
        <v>1080</v>
      </c>
      <c r="D124" s="184" t="s">
        <v>1072</v>
      </c>
      <c r="E124" s="174">
        <v>2</v>
      </c>
      <c r="F124" s="175">
        <f>'[2]Orçamento Sintético'!I492</f>
        <v>1900</v>
      </c>
      <c r="G124" s="176">
        <f t="shared" si="2"/>
        <v>3800</v>
      </c>
      <c r="I124" s="355"/>
    </row>
    <row r="125" spans="1:9">
      <c r="A125" s="182" t="s">
        <v>2244</v>
      </c>
      <c r="B125" s="172" t="s">
        <v>304</v>
      </c>
      <c r="C125" s="173" t="s">
        <v>1081</v>
      </c>
      <c r="D125" s="184" t="s">
        <v>997</v>
      </c>
      <c r="E125" s="174">
        <v>1</v>
      </c>
      <c r="F125" s="175">
        <f>'[2]Orçamento Sintético'!I493</f>
        <v>1500</v>
      </c>
      <c r="G125" s="176">
        <f t="shared" si="2"/>
        <v>1500</v>
      </c>
      <c r="I125" s="355"/>
    </row>
    <row r="126" spans="1:9">
      <c r="A126" s="182" t="s">
        <v>2245</v>
      </c>
      <c r="B126" s="172" t="s">
        <v>304</v>
      </c>
      <c r="C126" s="173" t="s">
        <v>1082</v>
      </c>
      <c r="D126" s="184" t="s">
        <v>997</v>
      </c>
      <c r="E126" s="174">
        <v>4</v>
      </c>
      <c r="F126" s="175">
        <f>'[2]Orçamento Sintético'!I494</f>
        <v>1400</v>
      </c>
      <c r="G126" s="176">
        <f t="shared" si="2"/>
        <v>5600</v>
      </c>
      <c r="I126" s="355"/>
    </row>
    <row r="127" spans="1:9">
      <c r="A127" s="182" t="s">
        <v>2246</v>
      </c>
      <c r="B127" s="172" t="s">
        <v>304</v>
      </c>
      <c r="C127" s="173" t="s">
        <v>1083</v>
      </c>
      <c r="D127" s="184" t="s">
        <v>997</v>
      </c>
      <c r="E127" s="174">
        <v>3</v>
      </c>
      <c r="F127" s="175">
        <f>'[2]Orçamento Sintético'!I495</f>
        <v>1200</v>
      </c>
      <c r="G127" s="176">
        <f t="shared" si="2"/>
        <v>3600</v>
      </c>
      <c r="I127" s="355"/>
    </row>
    <row r="128" spans="1:9">
      <c r="A128" s="182" t="s">
        <v>2247</v>
      </c>
      <c r="B128" s="172" t="s">
        <v>304</v>
      </c>
      <c r="C128" s="173" t="s">
        <v>1084</v>
      </c>
      <c r="D128" s="184" t="s">
        <v>997</v>
      </c>
      <c r="E128" s="174">
        <v>3</v>
      </c>
      <c r="F128" s="175">
        <f>'[2]Orçamento Sintético'!I496</f>
        <v>800</v>
      </c>
      <c r="G128" s="176">
        <f t="shared" si="2"/>
        <v>2400</v>
      </c>
      <c r="I128" s="355"/>
    </row>
    <row r="129" spans="1:9">
      <c r="A129" s="182" t="s">
        <v>2248</v>
      </c>
      <c r="B129" s="172" t="s">
        <v>304</v>
      </c>
      <c r="C129" s="173" t="s">
        <v>1085</v>
      </c>
      <c r="D129" s="184" t="s">
        <v>997</v>
      </c>
      <c r="E129" s="174">
        <v>6</v>
      </c>
      <c r="F129" s="175">
        <f>'[2]Orçamento Sintético'!I497</f>
        <v>650</v>
      </c>
      <c r="G129" s="176">
        <f t="shared" si="2"/>
        <v>3900</v>
      </c>
      <c r="I129" s="355"/>
    </row>
    <row r="130" spans="1:9">
      <c r="A130" s="182" t="s">
        <v>2249</v>
      </c>
      <c r="B130" s="172" t="s">
        <v>304</v>
      </c>
      <c r="C130" s="173" t="s">
        <v>1086</v>
      </c>
      <c r="D130" s="184" t="s">
        <v>997</v>
      </c>
      <c r="E130" s="174">
        <v>2</v>
      </c>
      <c r="F130" s="175">
        <f>'[2]Orçamento Sintético'!I498</f>
        <v>680</v>
      </c>
      <c r="G130" s="176">
        <f t="shared" si="2"/>
        <v>1360</v>
      </c>
      <c r="I130" s="355"/>
    </row>
    <row r="131" spans="1:9">
      <c r="A131" s="182" t="s">
        <v>2250</v>
      </c>
      <c r="B131" s="172" t="s">
        <v>304</v>
      </c>
      <c r="C131" s="173" t="s">
        <v>1087</v>
      </c>
      <c r="D131" s="184" t="s">
        <v>997</v>
      </c>
      <c r="E131" s="174">
        <v>2</v>
      </c>
      <c r="F131" s="175">
        <f>'[2]Orçamento Sintético'!I499</f>
        <v>640</v>
      </c>
      <c r="G131" s="176">
        <f t="shared" si="2"/>
        <v>1280</v>
      </c>
      <c r="I131" s="355"/>
    </row>
    <row r="132" spans="1:9">
      <c r="A132" s="182" t="s">
        <v>2251</v>
      </c>
      <c r="B132" s="172" t="s">
        <v>304</v>
      </c>
      <c r="C132" s="173" t="s">
        <v>1088</v>
      </c>
      <c r="D132" s="184" t="s">
        <v>997</v>
      </c>
      <c r="E132" s="174">
        <v>8</v>
      </c>
      <c r="F132" s="175">
        <f>'[2]Orçamento Sintético'!I500</f>
        <v>490</v>
      </c>
      <c r="G132" s="176">
        <f t="shared" si="2"/>
        <v>3920</v>
      </c>
      <c r="I132" s="355"/>
    </row>
    <row r="133" spans="1:9">
      <c r="A133" s="182" t="s">
        <v>2252</v>
      </c>
      <c r="B133" s="172" t="s">
        <v>304</v>
      </c>
      <c r="C133" s="173" t="s">
        <v>1089</v>
      </c>
      <c r="D133" s="184" t="s">
        <v>997</v>
      </c>
      <c r="E133" s="174">
        <v>6</v>
      </c>
      <c r="F133" s="175">
        <f>'[2]Orçamento Sintético'!I501</f>
        <v>460</v>
      </c>
      <c r="G133" s="176">
        <f t="shared" si="2"/>
        <v>2760</v>
      </c>
      <c r="I133" s="355"/>
    </row>
    <row r="134" spans="1:9">
      <c r="A134" s="182" t="s">
        <v>2253</v>
      </c>
      <c r="B134" s="172" t="s">
        <v>304</v>
      </c>
      <c r="C134" s="173" t="s">
        <v>1090</v>
      </c>
      <c r="D134" s="184" t="s">
        <v>997</v>
      </c>
      <c r="E134" s="174">
        <v>6</v>
      </c>
      <c r="F134" s="175">
        <f>'[2]Orçamento Sintético'!I502</f>
        <v>430</v>
      </c>
      <c r="G134" s="176">
        <f t="shared" si="2"/>
        <v>2580</v>
      </c>
      <c r="I134" s="355"/>
    </row>
    <row r="135" spans="1:9">
      <c r="A135" s="182" t="s">
        <v>2254</v>
      </c>
      <c r="B135" s="172" t="s">
        <v>304</v>
      </c>
      <c r="C135" s="173" t="s">
        <v>1091</v>
      </c>
      <c r="D135" s="184" t="s">
        <v>997</v>
      </c>
      <c r="E135" s="174">
        <v>12</v>
      </c>
      <c r="F135" s="175">
        <f>'[2]Orçamento Sintético'!I503</f>
        <v>410</v>
      </c>
      <c r="G135" s="176">
        <f t="shared" si="2"/>
        <v>4920</v>
      </c>
      <c r="I135" s="355"/>
    </row>
    <row r="136" spans="1:9">
      <c r="A136" s="182" t="s">
        <v>2255</v>
      </c>
      <c r="B136" s="172" t="s">
        <v>304</v>
      </c>
      <c r="C136" s="173" t="s">
        <v>1092</v>
      </c>
      <c r="D136" s="184" t="s">
        <v>997</v>
      </c>
      <c r="E136" s="174">
        <v>4</v>
      </c>
      <c r="F136" s="175">
        <f>'[2]Orçamento Sintético'!I504</f>
        <v>720</v>
      </c>
      <c r="G136" s="176">
        <f t="shared" si="2"/>
        <v>2880</v>
      </c>
      <c r="I136" s="355"/>
    </row>
    <row r="137" spans="1:9">
      <c r="A137" s="182" t="s">
        <v>2256</v>
      </c>
      <c r="B137" s="172" t="s">
        <v>304</v>
      </c>
      <c r="C137" s="173" t="s">
        <v>1093</v>
      </c>
      <c r="D137" s="184" t="s">
        <v>997</v>
      </c>
      <c r="E137" s="174">
        <v>6</v>
      </c>
      <c r="F137" s="175">
        <f>'[2]Orçamento Sintético'!I505</f>
        <v>690</v>
      </c>
      <c r="G137" s="176">
        <f t="shared" si="2"/>
        <v>4140</v>
      </c>
      <c r="I137" s="355"/>
    </row>
    <row r="138" spans="1:9">
      <c r="A138" s="182" t="s">
        <v>2257</v>
      </c>
      <c r="B138" s="172" t="s">
        <v>304</v>
      </c>
      <c r="C138" s="173" t="s">
        <v>1094</v>
      </c>
      <c r="D138" s="184" t="s">
        <v>997</v>
      </c>
      <c r="E138" s="174">
        <v>2</v>
      </c>
      <c r="F138" s="175">
        <f>'[2]Orçamento Sintético'!I506</f>
        <v>220</v>
      </c>
      <c r="G138" s="176">
        <f t="shared" si="2"/>
        <v>440</v>
      </c>
      <c r="I138" s="355"/>
    </row>
    <row r="139" spans="1:9" ht="24">
      <c r="A139" s="182" t="s">
        <v>2258</v>
      </c>
      <c r="B139" s="172" t="s">
        <v>304</v>
      </c>
      <c r="C139" s="173" t="s">
        <v>1095</v>
      </c>
      <c r="D139" s="184" t="s">
        <v>997</v>
      </c>
      <c r="E139" s="174">
        <v>15</v>
      </c>
      <c r="F139" s="175">
        <v>390</v>
      </c>
      <c r="G139" s="176">
        <f t="shared" si="2"/>
        <v>5850</v>
      </c>
      <c r="I139" s="355"/>
    </row>
    <row r="140" spans="1:9" ht="24">
      <c r="A140" s="182" t="s">
        <v>2259</v>
      </c>
      <c r="B140" s="172" t="s">
        <v>304</v>
      </c>
      <c r="C140" s="173" t="s">
        <v>1096</v>
      </c>
      <c r="D140" s="184" t="s">
        <v>997</v>
      </c>
      <c r="E140" s="174">
        <v>18</v>
      </c>
      <c r="F140" s="175">
        <f>'[2]Orçamento Sintético'!I508</f>
        <v>360</v>
      </c>
      <c r="G140" s="176">
        <f t="shared" si="2"/>
        <v>6480</v>
      </c>
      <c r="I140" s="355"/>
    </row>
    <row r="141" spans="1:9">
      <c r="A141" s="182" t="s">
        <v>2260</v>
      </c>
      <c r="B141" s="172" t="s">
        <v>304</v>
      </c>
      <c r="C141" s="173" t="s">
        <v>1097</v>
      </c>
      <c r="D141" s="184" t="s">
        <v>997</v>
      </c>
      <c r="E141" s="174">
        <v>15</v>
      </c>
      <c r="F141" s="175">
        <f>'[2]Orçamento Sintético'!I509</f>
        <v>220</v>
      </c>
      <c r="G141" s="176">
        <f t="shared" si="2"/>
        <v>3300</v>
      </c>
      <c r="I141" s="355"/>
    </row>
    <row r="142" spans="1:9">
      <c r="A142" s="182" t="s">
        <v>2261</v>
      </c>
      <c r="B142" s="172" t="s">
        <v>304</v>
      </c>
      <c r="C142" s="173" t="s">
        <v>1098</v>
      </c>
      <c r="D142" s="184" t="s">
        <v>997</v>
      </c>
      <c r="E142" s="174">
        <v>2</v>
      </c>
      <c r="F142" s="175">
        <f>'[2]Orçamento Sintético'!I510</f>
        <v>380</v>
      </c>
      <c r="G142" s="176">
        <f t="shared" si="2"/>
        <v>760</v>
      </c>
      <c r="I142" s="355"/>
    </row>
    <row r="143" spans="1:9">
      <c r="A143" s="182" t="s">
        <v>2262</v>
      </c>
      <c r="B143" s="172" t="s">
        <v>304</v>
      </c>
      <c r="C143" s="173" t="s">
        <v>1099</v>
      </c>
      <c r="D143" s="184" t="s">
        <v>256</v>
      </c>
      <c r="E143" s="174">
        <v>4</v>
      </c>
      <c r="F143" s="175">
        <f>'[2]Orçamento Sintético'!I511</f>
        <v>180</v>
      </c>
      <c r="G143" s="176">
        <f t="shared" si="2"/>
        <v>720</v>
      </c>
      <c r="I143" s="355"/>
    </row>
    <row r="144" spans="1:9">
      <c r="A144" s="182" t="s">
        <v>2263</v>
      </c>
      <c r="B144" s="172" t="s">
        <v>304</v>
      </c>
      <c r="C144" s="173" t="s">
        <v>1100</v>
      </c>
      <c r="D144" s="184" t="s">
        <v>256</v>
      </c>
      <c r="E144" s="174">
        <v>10</v>
      </c>
      <c r="F144" s="175">
        <f>'[2]Orçamento Sintético'!I512</f>
        <v>160</v>
      </c>
      <c r="G144" s="176">
        <f t="shared" si="2"/>
        <v>1600</v>
      </c>
      <c r="I144" s="355"/>
    </row>
    <row r="145" spans="1:9">
      <c r="A145" s="182" t="s">
        <v>2264</v>
      </c>
      <c r="B145" s="172" t="s">
        <v>304</v>
      </c>
      <c r="C145" s="173" t="s">
        <v>1101</v>
      </c>
      <c r="D145" s="184" t="s">
        <v>256</v>
      </c>
      <c r="E145" s="174">
        <v>8</v>
      </c>
      <c r="F145" s="175">
        <f>'[2]Orçamento Sintético'!I513</f>
        <v>150</v>
      </c>
      <c r="G145" s="176">
        <f t="shared" si="2"/>
        <v>1200</v>
      </c>
      <c r="I145" s="355"/>
    </row>
    <row r="146" spans="1:9">
      <c r="A146" s="182" t="s">
        <v>2265</v>
      </c>
      <c r="B146" s="172" t="s">
        <v>304</v>
      </c>
      <c r="C146" s="173" t="s">
        <v>1102</v>
      </c>
      <c r="D146" s="184" t="s">
        <v>256</v>
      </c>
      <c r="E146" s="174">
        <v>3</v>
      </c>
      <c r="F146" s="175">
        <f>'[2]Orçamento Sintético'!I514</f>
        <v>140</v>
      </c>
      <c r="G146" s="176">
        <f t="shared" si="2"/>
        <v>420</v>
      </c>
      <c r="I146" s="355"/>
    </row>
    <row r="147" spans="1:9">
      <c r="A147" s="182" t="s">
        <v>2266</v>
      </c>
      <c r="B147" s="172" t="s">
        <v>304</v>
      </c>
      <c r="C147" s="173" t="s">
        <v>1103</v>
      </c>
      <c r="D147" s="184" t="s">
        <v>256</v>
      </c>
      <c r="E147" s="174">
        <v>4</v>
      </c>
      <c r="F147" s="175">
        <f>'[2]Orçamento Sintético'!I515</f>
        <v>140</v>
      </c>
      <c r="G147" s="176">
        <f t="shared" si="2"/>
        <v>560</v>
      </c>
      <c r="I147" s="355"/>
    </row>
    <row r="148" spans="1:9">
      <c r="A148" s="182" t="s">
        <v>2267</v>
      </c>
      <c r="B148" s="172" t="s">
        <v>304</v>
      </c>
      <c r="C148" s="173" t="s">
        <v>1104</v>
      </c>
      <c r="D148" s="184" t="s">
        <v>256</v>
      </c>
      <c r="E148" s="174">
        <v>16</v>
      </c>
      <c r="F148" s="175">
        <f>'[2]Orçamento Sintético'!I516</f>
        <v>130</v>
      </c>
      <c r="G148" s="176">
        <f t="shared" si="2"/>
        <v>2080</v>
      </c>
      <c r="I148" s="355"/>
    </row>
    <row r="149" spans="1:9">
      <c r="A149" s="182" t="s">
        <v>2268</v>
      </c>
      <c r="B149" s="172" t="s">
        <v>304</v>
      </c>
      <c r="C149" s="173" t="s">
        <v>1105</v>
      </c>
      <c r="D149" s="184" t="s">
        <v>256</v>
      </c>
      <c r="E149" s="174">
        <v>2</v>
      </c>
      <c r="F149" s="175">
        <f>'[2]Orçamento Sintético'!I517</f>
        <v>120</v>
      </c>
      <c r="G149" s="176">
        <f t="shared" si="2"/>
        <v>240</v>
      </c>
      <c r="I149" s="355"/>
    </row>
    <row r="150" spans="1:9">
      <c r="A150" s="182" t="s">
        <v>2269</v>
      </c>
      <c r="B150" s="172" t="s">
        <v>304</v>
      </c>
      <c r="C150" s="173" t="s">
        <v>1106</v>
      </c>
      <c r="D150" s="184" t="s">
        <v>256</v>
      </c>
      <c r="E150" s="174">
        <v>4</v>
      </c>
      <c r="F150" s="175">
        <f>'[2]Orçamento Sintético'!I518</f>
        <v>360</v>
      </c>
      <c r="G150" s="176">
        <f t="shared" si="2"/>
        <v>1440</v>
      </c>
      <c r="I150" s="355"/>
    </row>
    <row r="151" spans="1:9">
      <c r="A151" s="182" t="s">
        <v>2270</v>
      </c>
      <c r="B151" s="172" t="s">
        <v>304</v>
      </c>
      <c r="C151" s="173" t="s">
        <v>1107</v>
      </c>
      <c r="D151" s="184" t="s">
        <v>256</v>
      </c>
      <c r="E151" s="174">
        <v>10</v>
      </c>
      <c r="F151" s="175">
        <f>'[2]Orçamento Sintético'!I519</f>
        <v>350</v>
      </c>
      <c r="G151" s="176">
        <f t="shared" si="2"/>
        <v>3500</v>
      </c>
      <c r="I151" s="355"/>
    </row>
    <row r="152" spans="1:9">
      <c r="A152" s="182" t="s">
        <v>2271</v>
      </c>
      <c r="B152" s="172" t="s">
        <v>304</v>
      </c>
      <c r="C152" s="173" t="s">
        <v>1108</v>
      </c>
      <c r="D152" s="184" t="s">
        <v>256</v>
      </c>
      <c r="E152" s="174">
        <v>8</v>
      </c>
      <c r="F152" s="175">
        <f>'[2]Orçamento Sintético'!I520</f>
        <v>330</v>
      </c>
      <c r="G152" s="176">
        <f t="shared" si="2"/>
        <v>2640</v>
      </c>
      <c r="I152" s="355"/>
    </row>
    <row r="153" spans="1:9">
      <c r="A153" s="182" t="s">
        <v>2272</v>
      </c>
      <c r="B153" s="172" t="s">
        <v>304</v>
      </c>
      <c r="C153" s="173" t="s">
        <v>1109</v>
      </c>
      <c r="D153" s="184" t="s">
        <v>256</v>
      </c>
      <c r="E153" s="174">
        <v>3</v>
      </c>
      <c r="F153" s="175">
        <f>'[2]Orçamento Sintético'!I521</f>
        <v>320</v>
      </c>
      <c r="G153" s="176">
        <f t="shared" si="2"/>
        <v>960</v>
      </c>
      <c r="I153" s="355"/>
    </row>
    <row r="154" spans="1:9">
      <c r="A154" s="182" t="s">
        <v>2273</v>
      </c>
      <c r="B154" s="172" t="s">
        <v>304</v>
      </c>
      <c r="C154" s="173" t="s">
        <v>1110</v>
      </c>
      <c r="D154" s="184" t="s">
        <v>256</v>
      </c>
      <c r="E154" s="174">
        <v>2</v>
      </c>
      <c r="F154" s="175">
        <f>'[2]Orçamento Sintético'!I522</f>
        <v>310</v>
      </c>
      <c r="G154" s="176">
        <f t="shared" si="2"/>
        <v>620</v>
      </c>
      <c r="I154" s="355"/>
    </row>
    <row r="155" spans="1:9">
      <c r="A155" s="182" t="s">
        <v>2274</v>
      </c>
      <c r="B155" s="172" t="s">
        <v>304</v>
      </c>
      <c r="C155" s="173" t="s">
        <v>1111</v>
      </c>
      <c r="D155" s="184" t="s">
        <v>256</v>
      </c>
      <c r="E155" s="174">
        <v>4</v>
      </c>
      <c r="F155" s="175">
        <f>'[2]Orçamento Sintético'!I523</f>
        <v>320</v>
      </c>
      <c r="G155" s="176">
        <f t="shared" si="2"/>
        <v>1280</v>
      </c>
      <c r="I155" s="355"/>
    </row>
    <row r="156" spans="1:9">
      <c r="A156" s="182" t="s">
        <v>2275</v>
      </c>
      <c r="B156" s="172" t="s">
        <v>304</v>
      </c>
      <c r="C156" s="173" t="s">
        <v>1112</v>
      </c>
      <c r="D156" s="184" t="s">
        <v>1113</v>
      </c>
      <c r="E156" s="174">
        <v>4</v>
      </c>
      <c r="F156" s="175">
        <f>'[2]Orçamento Sintético'!I524</f>
        <v>320</v>
      </c>
      <c r="G156" s="176">
        <f t="shared" si="2"/>
        <v>1280</v>
      </c>
      <c r="I156" s="355"/>
    </row>
    <row r="157" spans="1:9">
      <c r="A157" s="182" t="s">
        <v>2276</v>
      </c>
      <c r="B157" s="172" t="s">
        <v>304</v>
      </c>
      <c r="C157" s="173" t="s">
        <v>1114</v>
      </c>
      <c r="D157" s="184" t="s">
        <v>1113</v>
      </c>
      <c r="E157" s="174">
        <v>2</v>
      </c>
      <c r="F157" s="175">
        <f>'[2]Orçamento Sintético'!I525</f>
        <v>310</v>
      </c>
      <c r="G157" s="176">
        <f t="shared" si="2"/>
        <v>620</v>
      </c>
      <c r="I157" s="355"/>
    </row>
    <row r="158" spans="1:9">
      <c r="A158" s="182" t="s">
        <v>2277</v>
      </c>
      <c r="B158" s="172" t="s">
        <v>304</v>
      </c>
      <c r="C158" s="173" t="s">
        <v>1115</v>
      </c>
      <c r="D158" s="184" t="s">
        <v>1113</v>
      </c>
      <c r="E158" s="174">
        <v>8</v>
      </c>
      <c r="F158" s="175">
        <f>'[2]Orçamento Sintético'!I526</f>
        <v>250</v>
      </c>
      <c r="G158" s="176">
        <f t="shared" si="2"/>
        <v>2000</v>
      </c>
      <c r="I158" s="355"/>
    </row>
    <row r="159" spans="1:9">
      <c r="A159" s="182" t="s">
        <v>2278</v>
      </c>
      <c r="B159" s="172" t="s">
        <v>304</v>
      </c>
      <c r="C159" s="173" t="s">
        <v>1116</v>
      </c>
      <c r="D159" s="184" t="s">
        <v>1113</v>
      </c>
      <c r="E159" s="174">
        <v>8</v>
      </c>
      <c r="F159" s="175">
        <f>'[2]Orçamento Sintético'!I527</f>
        <v>230</v>
      </c>
      <c r="G159" s="176">
        <f t="shared" si="2"/>
        <v>1840</v>
      </c>
      <c r="I159" s="355"/>
    </row>
    <row r="160" spans="1:9">
      <c r="A160" s="182" t="s">
        <v>2279</v>
      </c>
      <c r="B160" s="172" t="s">
        <v>304</v>
      </c>
      <c r="C160" s="173" t="s">
        <v>1117</v>
      </c>
      <c r="D160" s="184" t="s">
        <v>1113</v>
      </c>
      <c r="E160" s="174">
        <v>6</v>
      </c>
      <c r="F160" s="175">
        <f>'[2]Orçamento Sintético'!I528</f>
        <v>220</v>
      </c>
      <c r="G160" s="176">
        <f t="shared" si="2"/>
        <v>1320</v>
      </c>
      <c r="I160" s="355"/>
    </row>
    <row r="161" spans="1:10">
      <c r="A161" s="182" t="s">
        <v>2280</v>
      </c>
      <c r="B161" s="172" t="s">
        <v>304</v>
      </c>
      <c r="C161" s="173" t="s">
        <v>1118</v>
      </c>
      <c r="D161" s="184" t="s">
        <v>1113</v>
      </c>
      <c r="E161" s="174">
        <v>6</v>
      </c>
      <c r="F161" s="175">
        <f>'[2]Orçamento Sintético'!I529</f>
        <v>150</v>
      </c>
      <c r="G161" s="176">
        <f t="shared" si="2"/>
        <v>900</v>
      </c>
      <c r="I161" s="355"/>
    </row>
    <row r="162" spans="1:10">
      <c r="A162" s="182" t="s">
        <v>2281</v>
      </c>
      <c r="B162" s="172" t="s">
        <v>304</v>
      </c>
      <c r="C162" s="173" t="s">
        <v>1119</v>
      </c>
      <c r="D162" s="184" t="s">
        <v>1113</v>
      </c>
      <c r="E162" s="174">
        <v>18</v>
      </c>
      <c r="F162" s="175">
        <f>'[2]Orçamento Sintético'!I530</f>
        <v>180</v>
      </c>
      <c r="G162" s="176">
        <f t="shared" si="2"/>
        <v>3240</v>
      </c>
      <c r="I162" s="355"/>
    </row>
    <row r="163" spans="1:10">
      <c r="A163" s="182" t="s">
        <v>2282</v>
      </c>
      <c r="B163" s="172">
        <v>88504</v>
      </c>
      <c r="C163" s="173" t="s">
        <v>2304</v>
      </c>
      <c r="D163" s="184" t="s">
        <v>824</v>
      </c>
      <c r="E163" s="174">
        <v>1</v>
      </c>
      <c r="F163" s="175">
        <v>546.70000000000005</v>
      </c>
      <c r="G163" s="176">
        <f t="shared" si="2"/>
        <v>546.70000000000005</v>
      </c>
      <c r="I163" s="355"/>
    </row>
    <row r="164" spans="1:10" ht="24">
      <c r="A164" s="182" t="s">
        <v>2283</v>
      </c>
      <c r="B164" s="172" t="s">
        <v>304</v>
      </c>
      <c r="C164" s="173" t="s">
        <v>1120</v>
      </c>
      <c r="D164" s="184" t="s">
        <v>1113</v>
      </c>
      <c r="E164" s="174">
        <v>1</v>
      </c>
      <c r="F164" s="175">
        <f>'[2]Orçamento Sintético'!I532</f>
        <v>8600</v>
      </c>
      <c r="G164" s="176">
        <f t="shared" si="2"/>
        <v>8600</v>
      </c>
      <c r="I164" s="355"/>
    </row>
    <row r="165" spans="1:10" ht="16.5" customHeight="1">
      <c r="A165" s="182" t="s">
        <v>2284</v>
      </c>
      <c r="B165" s="172" t="s">
        <v>304</v>
      </c>
      <c r="C165" s="173" t="s">
        <v>2303</v>
      </c>
      <c r="D165" s="184" t="s">
        <v>824</v>
      </c>
      <c r="E165" s="174">
        <v>26</v>
      </c>
      <c r="F165" s="175">
        <f>360*1.2</f>
        <v>432</v>
      </c>
      <c r="G165" s="176">
        <f t="shared" ref="G165" si="3">ROUND(E165*F165,2)</f>
        <v>11232</v>
      </c>
      <c r="I165" s="355"/>
    </row>
    <row r="166" spans="1:10">
      <c r="A166" s="458" t="s">
        <v>1453</v>
      </c>
      <c r="B166" s="459"/>
      <c r="C166" s="459"/>
      <c r="D166" s="459"/>
      <c r="E166" s="459"/>
      <c r="F166" s="460"/>
      <c r="G166" s="178">
        <f>SUM(G3:G165)</f>
        <v>717223.3899999999</v>
      </c>
      <c r="J166" s="166">
        <v>1200</v>
      </c>
    </row>
    <row r="167" spans="1:10">
      <c r="A167" s="461" t="s">
        <v>1143</v>
      </c>
      <c r="B167" s="461"/>
      <c r="C167" s="461"/>
      <c r="D167" s="461"/>
      <c r="E167" s="461"/>
      <c r="F167" s="461"/>
      <c r="G167" s="461"/>
    </row>
    <row r="168" spans="1:10" ht="60">
      <c r="A168" s="182" t="s">
        <v>2284</v>
      </c>
      <c r="B168" s="172" t="s">
        <v>304</v>
      </c>
      <c r="C168" s="173" t="s">
        <v>1126</v>
      </c>
      <c r="D168" s="184" t="s">
        <v>303</v>
      </c>
      <c r="E168" s="174">
        <v>15</v>
      </c>
      <c r="F168" s="177">
        <v>450</v>
      </c>
      <c r="G168" s="176">
        <f t="shared" ref="G168:G184" si="4">ROUND(E168*F168,2)</f>
        <v>6750</v>
      </c>
    </row>
    <row r="169" spans="1:10" ht="36">
      <c r="A169" s="182" t="s">
        <v>2285</v>
      </c>
      <c r="B169" s="172" t="s">
        <v>304</v>
      </c>
      <c r="C169" s="173" t="s">
        <v>1127</v>
      </c>
      <c r="D169" s="184" t="s">
        <v>303</v>
      </c>
      <c r="E169" s="174">
        <v>15</v>
      </c>
      <c r="F169" s="177">
        <v>550</v>
      </c>
      <c r="G169" s="176">
        <f t="shared" si="4"/>
        <v>8250</v>
      </c>
    </row>
    <row r="170" spans="1:10" ht="24">
      <c r="A170" s="182" t="s">
        <v>2286</v>
      </c>
      <c r="B170" s="172" t="s">
        <v>304</v>
      </c>
      <c r="C170" s="173" t="s">
        <v>1128</v>
      </c>
      <c r="D170" s="184" t="s">
        <v>303</v>
      </c>
      <c r="E170" s="174">
        <v>15</v>
      </c>
      <c r="F170" s="177">
        <v>420</v>
      </c>
      <c r="G170" s="176">
        <f t="shared" si="4"/>
        <v>6300</v>
      </c>
    </row>
    <row r="171" spans="1:10">
      <c r="A171" s="182" t="s">
        <v>2287</v>
      </c>
      <c r="B171" s="172" t="s">
        <v>304</v>
      </c>
      <c r="C171" s="173" t="s">
        <v>1129</v>
      </c>
      <c r="D171" s="184" t="s">
        <v>303</v>
      </c>
      <c r="E171" s="174">
        <v>15</v>
      </c>
      <c r="F171" s="177">
        <v>620</v>
      </c>
      <c r="G171" s="176">
        <f t="shared" si="4"/>
        <v>9300</v>
      </c>
    </row>
    <row r="172" spans="1:10" ht="24">
      <c r="A172" s="182" t="s">
        <v>2288</v>
      </c>
      <c r="B172" s="172" t="s">
        <v>304</v>
      </c>
      <c r="C172" s="173" t="s">
        <v>1130</v>
      </c>
      <c r="D172" s="184" t="s">
        <v>303</v>
      </c>
      <c r="E172" s="174">
        <v>1</v>
      </c>
      <c r="F172" s="177">
        <v>480</v>
      </c>
      <c r="G172" s="176">
        <f t="shared" si="4"/>
        <v>480</v>
      </c>
    </row>
    <row r="173" spans="1:10" ht="24">
      <c r="A173" s="182" t="s">
        <v>2289</v>
      </c>
      <c r="B173" s="172" t="s">
        <v>304</v>
      </c>
      <c r="C173" s="173" t="s">
        <v>1131</v>
      </c>
      <c r="D173" s="184" t="s">
        <v>303</v>
      </c>
      <c r="E173" s="174">
        <v>1</v>
      </c>
      <c r="F173" s="177">
        <v>24000</v>
      </c>
      <c r="G173" s="176">
        <f t="shared" si="4"/>
        <v>24000</v>
      </c>
    </row>
    <row r="174" spans="1:10">
      <c r="A174" s="182" t="s">
        <v>2290</v>
      </c>
      <c r="B174" s="172" t="s">
        <v>304</v>
      </c>
      <c r="C174" s="173" t="s">
        <v>1132</v>
      </c>
      <c r="D174" s="184" t="s">
        <v>21</v>
      </c>
      <c r="E174" s="174">
        <v>500</v>
      </c>
      <c r="F174" s="177">
        <v>29</v>
      </c>
      <c r="G174" s="176">
        <f t="shared" si="4"/>
        <v>14500</v>
      </c>
    </row>
    <row r="175" spans="1:10">
      <c r="A175" s="182" t="s">
        <v>2291</v>
      </c>
      <c r="B175" s="172" t="s">
        <v>304</v>
      </c>
      <c r="C175" s="173" t="s">
        <v>1133</v>
      </c>
      <c r="D175" s="184" t="s">
        <v>21</v>
      </c>
      <c r="E175" s="174">
        <v>500</v>
      </c>
      <c r="F175" s="177">
        <v>31</v>
      </c>
      <c r="G175" s="176">
        <f t="shared" si="4"/>
        <v>15500</v>
      </c>
    </row>
    <row r="176" spans="1:10">
      <c r="A176" s="182" t="s">
        <v>2292</v>
      </c>
      <c r="B176" s="172" t="s">
        <v>304</v>
      </c>
      <c r="C176" s="173" t="s">
        <v>1134</v>
      </c>
      <c r="D176" s="184" t="s">
        <v>21</v>
      </c>
      <c r="E176" s="174">
        <v>240</v>
      </c>
      <c r="F176" s="177">
        <v>12</v>
      </c>
      <c r="G176" s="176">
        <f t="shared" si="4"/>
        <v>2880</v>
      </c>
    </row>
    <row r="177" spans="1:7">
      <c r="A177" s="182" t="s">
        <v>2293</v>
      </c>
      <c r="B177" s="172" t="s">
        <v>304</v>
      </c>
      <c r="C177" s="173" t="s">
        <v>1135</v>
      </c>
      <c r="D177" s="184" t="s">
        <v>21</v>
      </c>
      <c r="E177" s="174">
        <v>90</v>
      </c>
      <c r="F177" s="177">
        <v>10</v>
      </c>
      <c r="G177" s="176">
        <f t="shared" si="4"/>
        <v>900</v>
      </c>
    </row>
    <row r="178" spans="1:7" ht="24">
      <c r="A178" s="182" t="s">
        <v>2294</v>
      </c>
      <c r="B178" s="172" t="s">
        <v>304</v>
      </c>
      <c r="C178" s="173" t="s">
        <v>1136</v>
      </c>
      <c r="D178" s="184" t="s">
        <v>21</v>
      </c>
      <c r="E178" s="174">
        <v>240</v>
      </c>
      <c r="F178" s="177">
        <v>12</v>
      </c>
      <c r="G178" s="176">
        <f t="shared" si="4"/>
        <v>2880</v>
      </c>
    </row>
    <row r="179" spans="1:7">
      <c r="A179" s="182" t="s">
        <v>2295</v>
      </c>
      <c r="B179" s="172" t="s">
        <v>304</v>
      </c>
      <c r="C179" s="173" t="s">
        <v>1137</v>
      </c>
      <c r="D179" s="184" t="s">
        <v>21</v>
      </c>
      <c r="E179" s="174">
        <v>240</v>
      </c>
      <c r="F179" s="177">
        <v>9</v>
      </c>
      <c r="G179" s="176">
        <f t="shared" si="4"/>
        <v>2160</v>
      </c>
    </row>
    <row r="180" spans="1:7">
      <c r="A180" s="182" t="s">
        <v>2296</v>
      </c>
      <c r="B180" s="172" t="s">
        <v>304</v>
      </c>
      <c r="C180" s="173" t="s">
        <v>1138</v>
      </c>
      <c r="D180" s="184" t="s">
        <v>21</v>
      </c>
      <c r="E180" s="174">
        <v>90</v>
      </c>
      <c r="F180" s="177">
        <v>9</v>
      </c>
      <c r="G180" s="176">
        <f t="shared" si="4"/>
        <v>810</v>
      </c>
    </row>
    <row r="181" spans="1:7">
      <c r="A181" s="182" t="s">
        <v>2297</v>
      </c>
      <c r="B181" s="172" t="s">
        <v>304</v>
      </c>
      <c r="C181" s="173" t="s">
        <v>1137</v>
      </c>
      <c r="D181" s="184" t="s">
        <v>21</v>
      </c>
      <c r="E181" s="174">
        <v>90</v>
      </c>
      <c r="F181" s="177">
        <v>9</v>
      </c>
      <c r="G181" s="176">
        <f t="shared" si="4"/>
        <v>810</v>
      </c>
    </row>
    <row r="182" spans="1:7" ht="24">
      <c r="A182" s="182" t="s">
        <v>2298</v>
      </c>
      <c r="B182" s="172" t="s">
        <v>304</v>
      </c>
      <c r="C182" s="173" t="s">
        <v>1139</v>
      </c>
      <c r="D182" s="184" t="s">
        <v>21</v>
      </c>
      <c r="E182" s="174">
        <v>300</v>
      </c>
      <c r="F182" s="177">
        <v>19</v>
      </c>
      <c r="G182" s="176">
        <f t="shared" si="4"/>
        <v>5700</v>
      </c>
    </row>
    <row r="183" spans="1:7">
      <c r="A183" s="182" t="s">
        <v>2299</v>
      </c>
      <c r="B183" s="172" t="s">
        <v>304</v>
      </c>
      <c r="C183" s="173" t="s">
        <v>1141</v>
      </c>
      <c r="D183" s="184" t="s">
        <v>303</v>
      </c>
      <c r="E183" s="174">
        <v>1</v>
      </c>
      <c r="F183" s="177">
        <v>18000</v>
      </c>
      <c r="G183" s="176">
        <f t="shared" si="4"/>
        <v>18000</v>
      </c>
    </row>
    <row r="184" spans="1:7" ht="24">
      <c r="A184" s="182" t="s">
        <v>2300</v>
      </c>
      <c r="B184" s="172" t="s">
        <v>304</v>
      </c>
      <c r="C184" s="173" t="s">
        <v>1142</v>
      </c>
      <c r="D184" s="184" t="s">
        <v>303</v>
      </c>
      <c r="E184" s="174">
        <v>1</v>
      </c>
      <c r="F184" s="177">
        <v>4000</v>
      </c>
      <c r="G184" s="176">
        <f t="shared" si="4"/>
        <v>4000</v>
      </c>
    </row>
    <row r="185" spans="1:7">
      <c r="A185" s="458" t="s">
        <v>1453</v>
      </c>
      <c r="B185" s="459"/>
      <c r="C185" s="459"/>
      <c r="D185" s="459"/>
      <c r="E185" s="459"/>
      <c r="F185" s="460"/>
      <c r="G185" s="178">
        <f>SUM(G168:G184)</f>
        <v>123220</v>
      </c>
    </row>
    <row r="186" spans="1:7" s="299" customFormat="1">
      <c r="A186" s="462" t="s">
        <v>1469</v>
      </c>
      <c r="B186" s="463"/>
      <c r="C186" s="463"/>
      <c r="D186" s="463"/>
      <c r="E186" s="463"/>
      <c r="F186" s="464"/>
      <c r="G186" s="298">
        <f>G166+G185</f>
        <v>840443.3899999999</v>
      </c>
    </row>
  </sheetData>
  <autoFilter ref="A2:G186"/>
  <customSheetViews>
    <customSheetView guid="{1D8CB36E-9B6A-4B9B-B1E2-DCA77B5E31B1}" scale="85" showPageBreaks="1" printArea="1" showAutoFilter="1" view="pageBreakPreview" topLeftCell="A151">
      <selection activeCell="D171" sqref="D171"/>
      <rowBreaks count="1" manualBreakCount="1">
        <brk id="166" max="6" man="1"/>
      </rowBreaks>
      <pageMargins left="0.511811024" right="0.511811024" top="0.78740157499999996" bottom="0.78740157499999996" header="0.31496062000000002" footer="0.31496062000000002"/>
      <pageSetup paperSize="9" scale="55" orientation="portrait" r:id="rId1"/>
      <autoFilter ref="A2:G186"/>
    </customSheetView>
    <customSheetView guid="{17A4E753-33F2-4577-AD00-66EE1CD06ED8}" scale="85" showPageBreaks="1" printArea="1" showAutoFilter="1" view="pageBreakPreview" topLeftCell="A151">
      <selection activeCell="D171" sqref="D171"/>
      <rowBreaks count="1" manualBreakCount="1">
        <brk id="166" max="6" man="1"/>
      </rowBreaks>
      <pageMargins left="0.511811024" right="0.511811024" top="0.78740157499999996" bottom="0.78740157499999996" header="0.31496062000000002" footer="0.31496062000000002"/>
      <pageSetup paperSize="9" scale="55" orientation="portrait" r:id="rId2"/>
      <autoFilter ref="A2:G186"/>
    </customSheetView>
    <customSheetView guid="{9C8224A7-552D-41D4-9DDD-307712C35EF4}" scale="85" showPageBreaks="1" printArea="1" showAutoFilter="1" view="pageBreakPreview" topLeftCell="A151">
      <selection activeCell="D171" sqref="D171"/>
      <rowBreaks count="1" manualBreakCount="1">
        <brk id="166" max="6" man="1"/>
      </rowBreaks>
      <pageMargins left="0.511811024" right="0.511811024" top="0.78740157499999996" bottom="0.78740157499999996" header="0.31496062000000002" footer="0.31496062000000002"/>
      <pageSetup paperSize="9" scale="55" orientation="portrait" r:id="rId3"/>
      <autoFilter ref="A2:G186"/>
    </customSheetView>
  </customSheetViews>
  <mergeCells count="5">
    <mergeCell ref="A1:G1"/>
    <mergeCell ref="A166:F166"/>
    <mergeCell ref="A167:G167"/>
    <mergeCell ref="A185:F185"/>
    <mergeCell ref="A186:F186"/>
  </mergeCells>
  <pageMargins left="0.511811024" right="0.511811024" top="0.78740157499999996" bottom="0.78740157499999996" header="0.31496062000000002" footer="0.31496062000000002"/>
  <pageSetup paperSize="9" scale="55" orientation="portrait" r:id="rId4"/>
  <rowBreaks count="1" manualBreakCount="1">
    <brk id="166"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106" zoomScaleSheetLayoutView="106" workbookViewId="0">
      <selection activeCell="A6" sqref="A6"/>
    </sheetView>
  </sheetViews>
  <sheetFormatPr defaultRowHeight="12.75"/>
  <cols>
    <col min="1" max="3" width="9.140625" style="44"/>
    <col min="4" max="4" width="11" style="44" customWidth="1"/>
    <col min="5" max="5" width="10" style="44" customWidth="1"/>
    <col min="6" max="6" width="9.140625" style="44"/>
    <col min="7" max="7" width="10.28515625" style="44" customWidth="1"/>
    <col min="8" max="8" width="9.85546875" style="44" customWidth="1"/>
    <col min="9" max="16384" width="9.140625" style="44"/>
  </cols>
  <sheetData>
    <row r="1" spans="1:10" ht="20.25">
      <c r="A1" s="466" t="s">
        <v>757</v>
      </c>
      <c r="B1" s="466"/>
      <c r="C1" s="466"/>
      <c r="D1" s="466"/>
      <c r="E1" s="466"/>
      <c r="F1" s="466"/>
      <c r="G1" s="466"/>
      <c r="H1" s="466"/>
      <c r="I1" s="466"/>
      <c r="J1" s="466"/>
    </row>
    <row r="3" spans="1:10" s="46" customFormat="1">
      <c r="A3" s="45" t="s">
        <v>758</v>
      </c>
    </row>
    <row r="4" spans="1:10" s="46" customFormat="1">
      <c r="A4" s="45"/>
    </row>
    <row r="5" spans="1:10" s="46" customFormat="1">
      <c r="A5" s="45" t="str">
        <f>Planilha!B2</f>
        <v>REFORMA E ADAPTAÇÃO DO 3° E 4° PAVIMENTO HOSPITAL DO CÂNCER UBERLANDIA</v>
      </c>
    </row>
    <row r="8" spans="1:10">
      <c r="A8" s="44" t="s">
        <v>759</v>
      </c>
      <c r="F8" s="465" t="s">
        <v>760</v>
      </c>
      <c r="G8" s="465"/>
      <c r="H8" s="465"/>
      <c r="I8" s="47">
        <f>B10+B14+B18+1</f>
        <v>1.0478000000000001</v>
      </c>
    </row>
    <row r="9" spans="1:10" ht="13.5" thickBot="1">
      <c r="F9" s="465" t="s">
        <v>761</v>
      </c>
      <c r="G9" s="465"/>
      <c r="H9" s="465"/>
      <c r="I9" s="48">
        <f>1+B22</f>
        <v>1.0085</v>
      </c>
    </row>
    <row r="10" spans="1:10" ht="13.5" thickBot="1">
      <c r="B10" s="49">
        <v>3.4500000000000003E-2</v>
      </c>
      <c r="F10" s="465" t="s">
        <v>762</v>
      </c>
      <c r="G10" s="465"/>
      <c r="H10" s="465"/>
      <c r="I10" s="48">
        <f>1+B26</f>
        <v>1.0510999999999999</v>
      </c>
    </row>
    <row r="11" spans="1:10">
      <c r="F11" s="465" t="s">
        <v>763</v>
      </c>
      <c r="G11" s="465"/>
      <c r="H11" s="465"/>
      <c r="I11" s="48">
        <f>1-(B31+E31+H31+B33)</f>
        <v>0.96350000000000002</v>
      </c>
    </row>
    <row r="12" spans="1:10">
      <c r="A12" s="44" t="s">
        <v>764</v>
      </c>
      <c r="F12" s="465" t="s">
        <v>765</v>
      </c>
      <c r="G12" s="465"/>
      <c r="H12" s="465"/>
      <c r="I12" s="48">
        <f>1-(B31+E31+H31)</f>
        <v>0.96350000000000002</v>
      </c>
    </row>
    <row r="13" spans="1:10" ht="13.5" thickBot="1"/>
    <row r="14" spans="1:10" ht="13.5" thickBot="1">
      <c r="B14" s="49">
        <v>4.7999999999999996E-3</v>
      </c>
    </row>
    <row r="16" spans="1:10">
      <c r="A16" s="44" t="s">
        <v>766</v>
      </c>
    </row>
    <row r="17" spans="1:8" ht="13.5" thickBot="1"/>
    <row r="18" spans="1:8" ht="13.5" thickBot="1">
      <c r="B18" s="49">
        <v>8.5000000000000006E-3</v>
      </c>
    </row>
    <row r="20" spans="1:8">
      <c r="A20" s="44" t="s">
        <v>767</v>
      </c>
    </row>
    <row r="21" spans="1:8" ht="13.5" thickBot="1"/>
    <row r="22" spans="1:8" ht="13.5" thickBot="1">
      <c r="B22" s="49">
        <v>8.5000000000000006E-3</v>
      </c>
    </row>
    <row r="24" spans="1:8">
      <c r="A24" s="44" t="s">
        <v>768</v>
      </c>
    </row>
    <row r="25" spans="1:8" ht="13.5" thickBot="1"/>
    <row r="26" spans="1:8" ht="13.5" thickBot="1">
      <c r="B26" s="49">
        <v>5.11E-2</v>
      </c>
    </row>
    <row r="28" spans="1:8">
      <c r="A28" s="44" t="s">
        <v>769</v>
      </c>
    </row>
    <row r="29" spans="1:8">
      <c r="A29" s="50" t="s">
        <v>770</v>
      </c>
    </row>
    <row r="30" spans="1:8" ht="13.5" thickBot="1"/>
    <row r="31" spans="1:8" ht="13.5" thickBot="1">
      <c r="A31" s="44" t="s">
        <v>771</v>
      </c>
      <c r="B31" s="49">
        <v>0.03</v>
      </c>
      <c r="D31" s="51" t="s">
        <v>772</v>
      </c>
      <c r="E31" s="49">
        <v>6.4999999999999997E-3</v>
      </c>
      <c r="G31" s="51" t="s">
        <v>773</v>
      </c>
      <c r="H31" s="49"/>
    </row>
    <row r="32" spans="1:8" ht="13.5" thickBot="1"/>
    <row r="33" spans="1:8" ht="13.5" thickBot="1">
      <c r="A33" s="44" t="s">
        <v>774</v>
      </c>
      <c r="B33" s="49"/>
    </row>
    <row r="34" spans="1:8" ht="15">
      <c r="A34" s="2"/>
      <c r="B34" s="2"/>
      <c r="C34" s="2"/>
      <c r="D34" s="2"/>
      <c r="E34" s="2"/>
      <c r="F34" s="2"/>
      <c r="G34" s="2"/>
      <c r="H34" s="2"/>
    </row>
    <row r="35" spans="1:8" hidden="1"/>
    <row r="36" spans="1:8" hidden="1"/>
    <row r="37" spans="1:8" s="52" customFormat="1" hidden="1">
      <c r="B37" s="467" t="s">
        <v>775</v>
      </c>
      <c r="C37" s="469">
        <f>((I8*I9*I10)/I12)-1</f>
        <v>0.15278047942916428</v>
      </c>
      <c r="D37" s="470" t="s">
        <v>776</v>
      </c>
      <c r="E37" s="471"/>
      <c r="F37" s="53"/>
      <c r="G37" s="53"/>
      <c r="H37" s="53"/>
    </row>
    <row r="38" spans="1:8" s="52" customFormat="1" hidden="1">
      <c r="B38" s="468"/>
      <c r="C38" s="468"/>
      <c r="D38" s="472"/>
      <c r="E38" s="473"/>
      <c r="F38" s="54"/>
      <c r="G38" s="54"/>
      <c r="H38" s="54"/>
    </row>
    <row r="39" spans="1:8" hidden="1"/>
    <row r="40" spans="1:8" hidden="1"/>
    <row r="41" spans="1:8" ht="13.5" thickBot="1"/>
    <row r="42" spans="1:8" s="46" customFormat="1">
      <c r="B42" s="474" t="s">
        <v>775</v>
      </c>
      <c r="C42" s="476">
        <f>ROUND(((I8*I9*I10)/I11)-1,4)</f>
        <v>0.15279999999999999</v>
      </c>
    </row>
    <row r="43" spans="1:8" s="46" customFormat="1" ht="13.5" thickBot="1">
      <c r="B43" s="475"/>
      <c r="C43" s="477"/>
    </row>
  </sheetData>
  <customSheetViews>
    <customSheetView guid="{1D8CB36E-9B6A-4B9B-B1E2-DCA77B5E31B1}" scale="106" showPageBreaks="1" printArea="1" hiddenRows="1" view="pageBreakPreview">
      <selection activeCell="A6" sqref="A6"/>
      <pageMargins left="0.511811024" right="0.511811024" top="0.78740157499999996" bottom="0.78740157499999996" header="0.31496062000000002" footer="0.31496062000000002"/>
      <pageSetup paperSize="9" scale="98" orientation="portrait" r:id="rId1"/>
    </customSheetView>
    <customSheetView guid="{17A4E753-33F2-4577-AD00-66EE1CD06ED8}" scale="106" showPageBreaks="1" printArea="1" hiddenRows="1" view="pageBreakPreview">
      <selection activeCell="A6" sqref="A6"/>
      <pageMargins left="0.511811024" right="0.511811024" top="0.78740157499999996" bottom="0.78740157499999996" header="0.31496062000000002" footer="0.31496062000000002"/>
      <pageSetup paperSize="9" scale="98" orientation="portrait" r:id="rId2"/>
    </customSheetView>
    <customSheetView guid="{9C8224A7-552D-41D4-9DDD-307712C35EF4}" scale="106" showPageBreaks="1" printArea="1" hiddenRows="1" view="pageBreakPreview">
      <selection activeCell="A6" sqref="A6"/>
      <pageMargins left="0.511811024" right="0.511811024" top="0.78740157499999996" bottom="0.78740157499999996" header="0.31496062000000002" footer="0.31496062000000002"/>
      <pageSetup paperSize="9" scale="98" orientation="portrait" r:id="rId3"/>
    </customSheetView>
  </customSheetViews>
  <mergeCells count="11">
    <mergeCell ref="B37:B38"/>
    <mergeCell ref="C37:C38"/>
    <mergeCell ref="D37:E38"/>
    <mergeCell ref="B42:B43"/>
    <mergeCell ref="C42:C43"/>
    <mergeCell ref="F12:H12"/>
    <mergeCell ref="A1:J1"/>
    <mergeCell ref="F8:H8"/>
    <mergeCell ref="F9:H9"/>
    <mergeCell ref="F10:H10"/>
    <mergeCell ref="F11:H11"/>
  </mergeCells>
  <pageMargins left="0.511811024" right="0.511811024" top="0.78740157499999996" bottom="0.78740157499999996" header="0.31496062000000002" footer="0.31496062000000002"/>
  <pageSetup paperSize="9" scale="98"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topLeftCell="A10" zoomScale="106" zoomScaleSheetLayoutView="106" workbookViewId="0">
      <selection activeCell="B53" sqref="B53"/>
    </sheetView>
  </sheetViews>
  <sheetFormatPr defaultRowHeight="12.75"/>
  <cols>
    <col min="1" max="3" width="9.140625" style="44"/>
    <col min="4" max="4" width="11" style="44" customWidth="1"/>
    <col min="5" max="5" width="10" style="44" customWidth="1"/>
    <col min="6" max="6" width="9.140625" style="44"/>
    <col min="7" max="7" width="10.28515625" style="44" customWidth="1"/>
    <col min="8" max="8" width="9.85546875" style="44" customWidth="1"/>
    <col min="9" max="16384" width="9.140625" style="44"/>
  </cols>
  <sheetData>
    <row r="1" spans="1:10" ht="20.25">
      <c r="A1" s="466" t="s">
        <v>757</v>
      </c>
      <c r="B1" s="466"/>
      <c r="C1" s="466"/>
      <c r="D1" s="466"/>
      <c r="E1" s="466"/>
      <c r="F1" s="466"/>
      <c r="G1" s="466"/>
      <c r="H1" s="466"/>
      <c r="I1" s="466"/>
      <c r="J1" s="466"/>
    </row>
    <row r="3" spans="1:10" s="46" customFormat="1">
      <c r="A3" s="45" t="s">
        <v>777</v>
      </c>
    </row>
    <row r="4" spans="1:10" s="46" customFormat="1">
      <c r="A4" s="45"/>
    </row>
    <row r="5" spans="1:10" s="46" customFormat="1">
      <c r="A5" s="45" t="str">
        <f>'BDI equipamentos'!A5</f>
        <v>REFORMA E ADAPTAÇÃO DO 3° E 4° PAVIMENTO HOSPITAL DO CÂNCER UBERLANDIA</v>
      </c>
    </row>
    <row r="8" spans="1:10">
      <c r="A8" s="44" t="s">
        <v>759</v>
      </c>
      <c r="F8" s="465" t="s">
        <v>760</v>
      </c>
      <c r="G8" s="465"/>
      <c r="H8" s="465"/>
      <c r="I8" s="47">
        <f>B10+B14+B18+1</f>
        <v>1.0695000000000001</v>
      </c>
    </row>
    <row r="9" spans="1:10" ht="13.5" thickBot="1">
      <c r="F9" s="465" t="s">
        <v>761</v>
      </c>
      <c r="G9" s="465"/>
      <c r="H9" s="465"/>
      <c r="I9" s="48">
        <f>1+B22</f>
        <v>1.0141</v>
      </c>
    </row>
    <row r="10" spans="1:10" ht="13.5" thickBot="1">
      <c r="B10" s="49">
        <v>4.48E-2</v>
      </c>
      <c r="F10" s="465" t="s">
        <v>762</v>
      </c>
      <c r="G10" s="465"/>
      <c r="H10" s="465"/>
      <c r="I10" s="48">
        <f>1+B26</f>
        <v>1.079</v>
      </c>
    </row>
    <row r="11" spans="1:10">
      <c r="F11" s="465" t="s">
        <v>763</v>
      </c>
      <c r="G11" s="465"/>
      <c r="H11" s="465"/>
      <c r="I11" s="48">
        <f>1-(B31+E31+H31+B33)</f>
        <v>0.91349999999999998</v>
      </c>
    </row>
    <row r="12" spans="1:10">
      <c r="A12" s="44" t="s">
        <v>764</v>
      </c>
      <c r="F12" s="465" t="s">
        <v>765</v>
      </c>
      <c r="G12" s="465"/>
      <c r="H12" s="465"/>
      <c r="I12" s="48">
        <f>1-(B31+E31+H31)</f>
        <v>0.9335</v>
      </c>
    </row>
    <row r="13" spans="1:10" ht="13.5" thickBot="1"/>
    <row r="14" spans="1:10" ht="13.5" thickBot="1">
      <c r="B14" s="49">
        <v>9.7000000000000003E-3</v>
      </c>
    </row>
    <row r="16" spans="1:10">
      <c r="A16" s="44" t="s">
        <v>766</v>
      </c>
    </row>
    <row r="17" spans="1:8" ht="13.5" thickBot="1"/>
    <row r="18" spans="1:8" ht="13.5" thickBot="1">
      <c r="B18" s="49">
        <v>1.4999999999999999E-2</v>
      </c>
    </row>
    <row r="20" spans="1:8">
      <c r="A20" s="44" t="s">
        <v>767</v>
      </c>
    </row>
    <row r="21" spans="1:8" ht="13.5" thickBot="1"/>
    <row r="22" spans="1:8" ht="13.5" thickBot="1">
      <c r="B22" s="49">
        <v>1.41E-2</v>
      </c>
    </row>
    <row r="24" spans="1:8">
      <c r="A24" s="44" t="s">
        <v>768</v>
      </c>
    </row>
    <row r="25" spans="1:8" ht="13.5" thickBot="1"/>
    <row r="26" spans="1:8" ht="13.5" thickBot="1">
      <c r="B26" s="49">
        <v>7.9000000000000001E-2</v>
      </c>
    </row>
    <row r="28" spans="1:8">
      <c r="A28" s="44" t="s">
        <v>769</v>
      </c>
    </row>
    <row r="29" spans="1:8">
      <c r="A29" s="50" t="s">
        <v>770</v>
      </c>
    </row>
    <row r="30" spans="1:8" ht="13.5" thickBot="1"/>
    <row r="31" spans="1:8" ht="13.5" thickBot="1">
      <c r="A31" s="44" t="s">
        <v>771</v>
      </c>
      <c r="B31" s="49">
        <v>0.03</v>
      </c>
      <c r="D31" s="51" t="s">
        <v>772</v>
      </c>
      <c r="E31" s="49">
        <v>6.4999999999999997E-3</v>
      </c>
      <c r="G31" s="51" t="s">
        <v>773</v>
      </c>
      <c r="H31" s="49">
        <v>0.03</v>
      </c>
    </row>
    <row r="32" spans="1:8" ht="13.5" thickBot="1"/>
    <row r="33" spans="1:8" ht="13.5" thickBot="1">
      <c r="A33" s="44" t="s">
        <v>774</v>
      </c>
      <c r="B33" s="49">
        <v>0.02</v>
      </c>
    </row>
    <row r="34" spans="1:8" ht="15">
      <c r="A34" s="2"/>
      <c r="B34" s="2"/>
      <c r="C34" s="2"/>
      <c r="D34" s="2"/>
      <c r="E34" s="2"/>
      <c r="F34" s="2"/>
      <c r="G34" s="2"/>
      <c r="H34" s="2"/>
    </row>
    <row r="35" spans="1:8" hidden="1"/>
    <row r="36" spans="1:8" hidden="1"/>
    <row r="37" spans="1:8" s="52" customFormat="1" hidden="1">
      <c r="B37" s="467" t="s">
        <v>775</v>
      </c>
      <c r="C37" s="469">
        <f>((I8*I9*I10)/I12)-1</f>
        <v>0.25362803004820589</v>
      </c>
      <c r="D37" s="470" t="s">
        <v>776</v>
      </c>
      <c r="E37" s="471"/>
      <c r="F37" s="53"/>
      <c r="G37" s="53"/>
      <c r="H37" s="53"/>
    </row>
    <row r="38" spans="1:8" s="52" customFormat="1" hidden="1">
      <c r="B38" s="468"/>
      <c r="C38" s="468"/>
      <c r="D38" s="472"/>
      <c r="E38" s="473"/>
      <c r="F38" s="54"/>
      <c r="G38" s="54"/>
      <c r="H38" s="54"/>
    </row>
    <row r="39" spans="1:8" hidden="1"/>
    <row r="41" spans="1:8" ht="13.5" thickBot="1"/>
    <row r="42" spans="1:8" s="46" customFormat="1">
      <c r="B42" s="474" t="s">
        <v>775</v>
      </c>
      <c r="C42" s="476">
        <f>ROUND(((I8*I9*I10)/I11)-1,4)</f>
        <v>0.28110000000000002</v>
      </c>
    </row>
    <row r="43" spans="1:8" s="46" customFormat="1" ht="13.5" thickBot="1">
      <c r="B43" s="475"/>
      <c r="C43" s="477"/>
    </row>
  </sheetData>
  <customSheetViews>
    <customSheetView guid="{1D8CB36E-9B6A-4B9B-B1E2-DCA77B5E31B1}" scale="106" showPageBreaks="1" printArea="1" hiddenRows="1" view="pageBreakPreview" topLeftCell="A10">
      <selection activeCell="B53" sqref="B53"/>
      <pageMargins left="0.511811024" right="0.511811024" top="0.78740157499999996" bottom="0.78740157499999996" header="0.31496062000000002" footer="0.31496062000000002"/>
      <pageSetup paperSize="9" scale="98" orientation="portrait" r:id="rId1"/>
    </customSheetView>
    <customSheetView guid="{17A4E753-33F2-4577-AD00-66EE1CD06ED8}" scale="106" showPageBreaks="1" printArea="1" hiddenRows="1" view="pageBreakPreview" topLeftCell="A10">
      <selection activeCell="B53" sqref="B53"/>
      <pageMargins left="0.511811024" right="0.511811024" top="0.78740157499999996" bottom="0.78740157499999996" header="0.31496062000000002" footer="0.31496062000000002"/>
      <pageSetup paperSize="9" scale="98" orientation="portrait" r:id="rId2"/>
    </customSheetView>
    <customSheetView guid="{9C8224A7-552D-41D4-9DDD-307712C35EF4}" scale="106" showPageBreaks="1" printArea="1" hiddenRows="1" view="pageBreakPreview" topLeftCell="A10">
      <selection activeCell="B53" sqref="B53"/>
      <pageMargins left="0.511811024" right="0.511811024" top="0.78740157499999996" bottom="0.78740157499999996" header="0.31496062000000002" footer="0.31496062000000002"/>
      <pageSetup paperSize="9" scale="98" orientation="portrait" r:id="rId3"/>
    </customSheetView>
  </customSheetViews>
  <mergeCells count="11">
    <mergeCell ref="B37:B38"/>
    <mergeCell ref="C37:C38"/>
    <mergeCell ref="D37:E38"/>
    <mergeCell ref="B42:B43"/>
    <mergeCell ref="C42:C43"/>
    <mergeCell ref="F12:H12"/>
    <mergeCell ref="A1:J1"/>
    <mergeCell ref="F8:H8"/>
    <mergeCell ref="F9:H9"/>
    <mergeCell ref="F10:H10"/>
    <mergeCell ref="F11:H11"/>
  </mergeCells>
  <pageMargins left="0.511811024" right="0.511811024" top="0.78740157499999996" bottom="0.78740157499999996" header="0.31496062000000002" footer="0.31496062000000002"/>
  <pageSetup paperSize="9" scale="98"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customSheetViews>
    <customSheetView guid="{1D8CB36E-9B6A-4B9B-B1E2-DCA77B5E31B1}">
      <pageMargins left="0.511811024" right="0.511811024" top="0.78740157499999996" bottom="0.78740157499999996" header="0.31496062000000002" footer="0.31496062000000002"/>
    </customSheetView>
    <customSheetView guid="{17A4E753-33F2-4577-AD00-66EE1CD06ED8}">
      <pageMargins left="0.511811024" right="0.511811024" top="0.78740157499999996" bottom="0.78740157499999996" header="0.31496062000000002" footer="0.31496062000000002"/>
    </customSheetView>
    <customSheetView guid="{9C8224A7-552D-41D4-9DDD-307712C35EF4}">
      <pageMargins left="0.511811024" right="0.511811024" top="0.78740157499999996" bottom="0.78740157499999996" header="0.31496062000000002" footer="0.31496062000000002"/>
    </customSheetView>
  </customSheetView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80"/>
  <sheetViews>
    <sheetView tabSelected="1" view="pageBreakPreview" topLeftCell="D1" zoomScale="55" zoomScaleNormal="55" zoomScaleSheetLayoutView="55" workbookViewId="0">
      <selection activeCell="Q76" sqref="Q76"/>
    </sheetView>
  </sheetViews>
  <sheetFormatPr defaultRowHeight="15"/>
  <cols>
    <col min="1" max="1" width="38.42578125" hidden="1" customWidth="1"/>
    <col min="2" max="2" width="19.85546875" style="1" customWidth="1"/>
    <col min="3" max="3" width="73.140625" customWidth="1"/>
    <col min="4" max="4" width="24.7109375" customWidth="1"/>
    <col min="5" max="5" width="31.42578125" hidden="1" customWidth="1"/>
    <col min="6" max="6" width="22" customWidth="1"/>
    <col min="7" max="8" width="16.28515625" style="43" customWidth="1"/>
    <col min="9" max="9" width="18.28515625" style="43" customWidth="1"/>
    <col min="10" max="10" width="17.28515625" style="43" customWidth="1"/>
    <col min="11" max="11" width="19.42578125" customWidth="1"/>
    <col min="12" max="12" width="17.85546875" customWidth="1"/>
    <col min="13" max="13" width="18" customWidth="1"/>
    <col min="14" max="17" width="18.7109375" customWidth="1"/>
    <col min="18" max="18" width="18.7109375" bestFit="1" customWidth="1"/>
    <col min="19" max="19" width="12.28515625" bestFit="1" customWidth="1"/>
    <col min="20" max="20" width="16" customWidth="1"/>
    <col min="21" max="21" width="8.140625" bestFit="1" customWidth="1"/>
    <col min="22" max="22" width="9.85546875" bestFit="1" customWidth="1"/>
    <col min="23" max="23" width="9.140625" hidden="1" customWidth="1"/>
  </cols>
  <sheetData>
    <row r="1" spans="1:23" ht="54" customHeight="1">
      <c r="B1" s="398" t="s">
        <v>741</v>
      </c>
      <c r="C1" s="399"/>
      <c r="D1" s="399"/>
      <c r="E1" s="399"/>
      <c r="F1" s="399"/>
      <c r="G1" s="399"/>
      <c r="H1" s="399"/>
      <c r="I1" s="399"/>
      <c r="J1" s="399"/>
      <c r="K1" s="399"/>
      <c r="L1" s="399"/>
      <c r="M1" s="399"/>
      <c r="N1" s="399"/>
      <c r="O1" s="399"/>
      <c r="P1" s="399"/>
      <c r="Q1" s="399"/>
      <c r="R1" s="399"/>
      <c r="S1" s="399"/>
      <c r="T1" s="399"/>
    </row>
    <row r="2" spans="1:23" ht="33.75" customHeight="1">
      <c r="B2" s="400" t="str">
        <f>Planilha!B2</f>
        <v>REFORMA E ADAPTAÇÃO DO 3° E 4° PAVIMENTO HOSPITAL DO CÂNCER UBERLANDIA</v>
      </c>
      <c r="C2" s="401"/>
      <c r="D2" s="401"/>
      <c r="E2" s="401"/>
      <c r="F2" s="401"/>
      <c r="G2" s="401"/>
      <c r="H2" s="401"/>
      <c r="I2" s="401"/>
      <c r="J2" s="401"/>
      <c r="K2" s="401"/>
      <c r="L2" s="401"/>
      <c r="M2" s="401"/>
      <c r="N2" s="401"/>
      <c r="O2" s="401"/>
      <c r="P2" s="401"/>
      <c r="Q2" s="401"/>
      <c r="R2" s="401"/>
      <c r="S2" s="401"/>
      <c r="T2" s="401"/>
    </row>
    <row r="3" spans="1:23" ht="30" customHeight="1">
      <c r="B3" s="64" t="str">
        <f>Planilha!B5</f>
        <v xml:space="preserve">DATA: 31/07/2016                                                   TAXAS: LS= 90,80 %                                               DATA BASE - REGIÃO: SINAPI - Belo Horizonte/MG (MES: Maio/16) </v>
      </c>
      <c r="C3" s="63" t="s">
        <v>1148</v>
      </c>
      <c r="D3" s="62"/>
      <c r="E3" s="62"/>
      <c r="F3" s="61"/>
      <c r="G3" s="62"/>
      <c r="H3" s="60"/>
      <c r="I3" s="59"/>
      <c r="J3" s="402"/>
      <c r="K3" s="402"/>
      <c r="L3" s="402"/>
      <c r="M3" s="402"/>
      <c r="N3" s="402"/>
      <c r="O3" s="402"/>
      <c r="P3" s="402"/>
      <c r="Q3" s="402"/>
      <c r="R3" s="402"/>
      <c r="S3" s="402"/>
      <c r="T3" s="402"/>
    </row>
    <row r="4" spans="1:23" ht="36.75" customHeight="1">
      <c r="B4" s="3" t="s">
        <v>355</v>
      </c>
      <c r="C4" s="4" t="s">
        <v>2</v>
      </c>
      <c r="D4" s="5" t="s">
        <v>740</v>
      </c>
      <c r="E4" s="6">
        <f>Planilha!I199</f>
        <v>0.28110000000000002</v>
      </c>
      <c r="F4" s="403" t="s">
        <v>741</v>
      </c>
      <c r="G4" s="404"/>
      <c r="H4" s="404"/>
      <c r="I4" s="404"/>
      <c r="J4" s="404"/>
      <c r="K4" s="404"/>
      <c r="L4" s="404"/>
      <c r="M4" s="404"/>
      <c r="N4" s="404"/>
      <c r="O4" s="404"/>
      <c r="P4" s="404"/>
      <c r="Q4" s="404"/>
      <c r="R4" s="7" t="s">
        <v>742</v>
      </c>
      <c r="S4" s="7" t="s">
        <v>743</v>
      </c>
      <c r="T4" s="8" t="s">
        <v>744</v>
      </c>
    </row>
    <row r="5" spans="1:23" ht="36.75" customHeight="1">
      <c r="B5" s="9"/>
      <c r="C5" s="10"/>
      <c r="D5" s="11"/>
      <c r="E5" s="11"/>
      <c r="F5" s="12">
        <v>1</v>
      </c>
      <c r="G5" s="12">
        <v>2</v>
      </c>
      <c r="H5" s="12">
        <v>3</v>
      </c>
      <c r="I5" s="12">
        <v>4</v>
      </c>
      <c r="J5" s="12">
        <v>5</v>
      </c>
      <c r="K5" s="12">
        <v>6</v>
      </c>
      <c r="L5" s="12">
        <v>7</v>
      </c>
      <c r="M5" s="12">
        <v>8</v>
      </c>
      <c r="N5" s="12">
        <v>9</v>
      </c>
      <c r="O5" s="12">
        <v>10</v>
      </c>
      <c r="P5" s="12">
        <v>11</v>
      </c>
      <c r="Q5" s="12">
        <v>12</v>
      </c>
      <c r="R5" s="13"/>
      <c r="S5" s="13"/>
      <c r="T5" s="14"/>
    </row>
    <row r="6" spans="1:23" ht="23.25" customHeight="1">
      <c r="B6" s="9"/>
      <c r="C6" s="10"/>
      <c r="D6" s="15"/>
      <c r="E6" s="15"/>
      <c r="F6" s="16">
        <f>D7*F7</f>
        <v>52639.184125</v>
      </c>
      <c r="G6" s="16">
        <f t="shared" ref="G6:Q6" si="0">$D$7*G7</f>
        <v>37779.318749999999</v>
      </c>
      <c r="H6" s="16">
        <f t="shared" si="0"/>
        <v>37779.318749999999</v>
      </c>
      <c r="I6" s="16">
        <f t="shared" si="0"/>
        <v>37779.318749999999</v>
      </c>
      <c r="J6" s="16">
        <f t="shared" si="0"/>
        <v>37779.318749999999</v>
      </c>
      <c r="K6" s="16">
        <f t="shared" si="0"/>
        <v>37779.318749999999</v>
      </c>
      <c r="L6" s="16">
        <f t="shared" si="0"/>
        <v>37779.318749999999</v>
      </c>
      <c r="M6" s="16">
        <f t="shared" si="0"/>
        <v>37779.318749999999</v>
      </c>
      <c r="N6" s="16">
        <f t="shared" si="0"/>
        <v>36268.146000000001</v>
      </c>
      <c r="O6" s="16">
        <f t="shared" si="0"/>
        <v>50120.562875000003</v>
      </c>
      <c r="P6" s="16">
        <f t="shared" si="0"/>
        <v>50120.562875000003</v>
      </c>
      <c r="Q6" s="16">
        <f t="shared" si="0"/>
        <v>50120.562875000003</v>
      </c>
      <c r="R6" s="16">
        <f>SUM(F6:Q6)</f>
        <v>503724.25</v>
      </c>
      <c r="S6" s="17">
        <f>R6/$D$73</f>
        <v>4.5017424090426902E-2</v>
      </c>
      <c r="T6" s="17">
        <f>S6</f>
        <v>4.5017424090426902E-2</v>
      </c>
    </row>
    <row r="7" spans="1:23" ht="20.25">
      <c r="A7" t="str">
        <f t="shared" ref="A7:A72" si="1">C7</f>
        <v>SERVIÇOS PRELIMINARES</v>
      </c>
      <c r="B7" s="18">
        <v>1</v>
      </c>
      <c r="C7" s="19" t="s">
        <v>9</v>
      </c>
      <c r="D7" s="20">
        <f>ROUND(E7*(1+$E$4),2)</f>
        <v>503724.25</v>
      </c>
      <c r="E7" s="20">
        <f>Planilha!J9</f>
        <v>393196.67000000004</v>
      </c>
      <c r="F7" s="21">
        <v>0.1045</v>
      </c>
      <c r="G7" s="21">
        <v>7.4999999999999997E-2</v>
      </c>
      <c r="H7" s="21">
        <v>7.4999999999999997E-2</v>
      </c>
      <c r="I7" s="21">
        <v>7.4999999999999997E-2</v>
      </c>
      <c r="J7" s="21">
        <v>7.4999999999999997E-2</v>
      </c>
      <c r="K7" s="21">
        <v>7.4999999999999997E-2</v>
      </c>
      <c r="L7" s="21">
        <v>7.4999999999999997E-2</v>
      </c>
      <c r="M7" s="21">
        <v>7.4999999999999997E-2</v>
      </c>
      <c r="N7" s="22">
        <v>7.1999999999999995E-2</v>
      </c>
      <c r="O7" s="22">
        <v>9.9500000000000005E-2</v>
      </c>
      <c r="P7" s="22">
        <v>9.9500000000000005E-2</v>
      </c>
      <c r="Q7" s="22">
        <v>9.9500000000000005E-2</v>
      </c>
      <c r="R7" s="23"/>
      <c r="S7" s="23"/>
      <c r="T7" s="23"/>
      <c r="U7" s="24">
        <f>SUM(F7:Q7)</f>
        <v>1</v>
      </c>
      <c r="V7" s="24"/>
      <c r="W7">
        <f>IF(B7&lt;&gt;"",SUM(F7:I7),"")</f>
        <v>0.32950000000000002</v>
      </c>
    </row>
    <row r="8" spans="1:23" ht="20.25">
      <c r="A8">
        <f t="shared" si="1"/>
        <v>0</v>
      </c>
      <c r="B8" s="18"/>
      <c r="C8" s="19"/>
      <c r="D8" s="20"/>
      <c r="E8" s="20"/>
      <c r="F8" s="23"/>
      <c r="G8" s="25"/>
      <c r="H8" s="25"/>
      <c r="I8" s="25"/>
      <c r="J8" s="25"/>
      <c r="K8" s="26"/>
      <c r="L8" s="23"/>
      <c r="M8" s="23"/>
      <c r="N8" s="23"/>
      <c r="O8" s="23"/>
      <c r="P8" s="23"/>
      <c r="Q8" s="23"/>
      <c r="R8" s="23"/>
      <c r="S8" s="23"/>
      <c r="T8" s="23"/>
      <c r="W8" t="str">
        <f>IF(B8&lt;&gt;"",SUM(F8:I8),"")</f>
        <v/>
      </c>
    </row>
    <row r="9" spans="1:23" ht="20.25">
      <c r="B9" s="18"/>
      <c r="C9" s="19"/>
      <c r="D9" s="20"/>
      <c r="E9" s="20"/>
      <c r="F9" s="16">
        <f>$D$10*F10</f>
        <v>67599.637000000002</v>
      </c>
      <c r="G9" s="16">
        <f>$D$10*G10</f>
        <v>28971.273000000001</v>
      </c>
      <c r="H9" s="16"/>
      <c r="I9" s="16"/>
      <c r="J9" s="16"/>
      <c r="K9" s="16"/>
      <c r="L9" s="16"/>
      <c r="M9" s="16"/>
      <c r="N9" s="16"/>
      <c r="O9" s="16"/>
      <c r="P9" s="16"/>
      <c r="Q9" s="16"/>
      <c r="R9" s="16">
        <f>SUM(F9:Q9)</f>
        <v>96570.91</v>
      </c>
      <c r="S9" s="17">
        <f>R9/$D$73</f>
        <v>8.6304632152778993E-3</v>
      </c>
      <c r="T9" s="17">
        <f>T6+S9</f>
        <v>5.36478873057048E-2</v>
      </c>
    </row>
    <row r="10" spans="1:23" ht="20.25">
      <c r="A10" t="str">
        <f t="shared" ref="A10" si="2">C10</f>
        <v>DEMOLIÇÕES E LIMPEZAS</v>
      </c>
      <c r="B10" s="18">
        <v>2</v>
      </c>
      <c r="C10" s="19" t="str">
        <f>Planilha!D25</f>
        <v>DEMOLIÇÕES E LIMPEZAS</v>
      </c>
      <c r="D10" s="20">
        <f>ROUND(E10*(1+$E$4),2)</f>
        <v>96570.91</v>
      </c>
      <c r="E10" s="20">
        <f>Planilha!J25</f>
        <v>75381.239999999991</v>
      </c>
      <c r="F10" s="22">
        <v>0.7</v>
      </c>
      <c r="G10" s="22">
        <v>0.3</v>
      </c>
      <c r="H10" s="22"/>
      <c r="I10" s="22"/>
      <c r="J10" s="22"/>
      <c r="K10" s="22"/>
      <c r="L10" s="22"/>
      <c r="M10" s="22"/>
      <c r="N10" s="22"/>
      <c r="O10" s="22"/>
      <c r="P10" s="21"/>
      <c r="Q10" s="27"/>
      <c r="R10" s="23"/>
      <c r="S10" s="23"/>
      <c r="T10" s="23"/>
      <c r="U10" s="24">
        <f>SUM(F10:Q10)</f>
        <v>1</v>
      </c>
      <c r="W10">
        <f>IF(B10&lt;&gt;"",SUM(F10:I10),"")</f>
        <v>1</v>
      </c>
    </row>
    <row r="11" spans="1:23" ht="20.25">
      <c r="B11" s="18"/>
      <c r="C11" s="19"/>
      <c r="D11" s="20"/>
      <c r="E11" s="20"/>
      <c r="F11" s="23"/>
      <c r="G11" s="25"/>
      <c r="H11" s="25"/>
      <c r="I11" s="25"/>
      <c r="J11" s="25"/>
      <c r="K11" s="26"/>
      <c r="L11" s="23"/>
      <c r="M11" s="23"/>
      <c r="N11" s="23"/>
      <c r="O11" s="23"/>
      <c r="P11" s="23"/>
      <c r="Q11" s="23"/>
      <c r="R11" s="23"/>
      <c r="S11" s="23"/>
      <c r="T11" s="23"/>
    </row>
    <row r="12" spans="1:23" ht="20.25">
      <c r="B12" s="18"/>
      <c r="C12" s="19"/>
      <c r="D12" s="20"/>
      <c r="E12" s="20"/>
      <c r="F12" s="16"/>
      <c r="G12" s="16">
        <f t="shared" ref="G12:K12" si="3">$D$13*G13</f>
        <v>63949.508999999998</v>
      </c>
      <c r="H12" s="16">
        <f t="shared" si="3"/>
        <v>74607.760499999989</v>
      </c>
      <c r="I12" s="16">
        <f t="shared" si="3"/>
        <v>74607.760499999989</v>
      </c>
      <c r="J12" s="16">
        <f t="shared" si="3"/>
        <v>0</v>
      </c>
      <c r="K12" s="16">
        <f t="shared" si="3"/>
        <v>0</v>
      </c>
      <c r="L12" s="16"/>
      <c r="M12" s="16"/>
      <c r="N12" s="16"/>
      <c r="O12" s="16"/>
      <c r="P12" s="16"/>
      <c r="Q12" s="16"/>
      <c r="R12" s="16">
        <f>SUM(F12:Q12)</f>
        <v>213165.02999999997</v>
      </c>
      <c r="S12" s="17">
        <f>R12/$D$73</f>
        <v>1.9050384325865932E-2</v>
      </c>
      <c r="T12" s="17">
        <f>T9+S12</f>
        <v>7.2698271631570735E-2</v>
      </c>
    </row>
    <row r="13" spans="1:23" ht="20.25">
      <c r="A13" t="str">
        <f t="shared" si="1"/>
        <v>ESTRUTURA EM CONCRETO ARMADO</v>
      </c>
      <c r="B13" s="18">
        <v>2</v>
      </c>
      <c r="C13" s="19" t="s">
        <v>14</v>
      </c>
      <c r="D13" s="20">
        <f>ROUND(E13*(1+$E$4),2)</f>
        <v>213165.03</v>
      </c>
      <c r="E13" s="20">
        <f>Planilha!J42</f>
        <v>166392.19</v>
      </c>
      <c r="F13" s="22"/>
      <c r="G13" s="22">
        <v>0.3</v>
      </c>
      <c r="H13" s="22">
        <v>0.35</v>
      </c>
      <c r="I13" s="22">
        <v>0.35</v>
      </c>
      <c r="J13" s="22"/>
      <c r="K13" s="22"/>
      <c r="L13" s="22"/>
      <c r="M13" s="22"/>
      <c r="N13" s="22"/>
      <c r="O13" s="22"/>
      <c r="P13" s="21"/>
      <c r="Q13" s="27"/>
      <c r="R13" s="23"/>
      <c r="S13" s="23"/>
      <c r="T13" s="23"/>
      <c r="U13" s="24">
        <f>SUM(F13:Q13)</f>
        <v>0.99999999999999989</v>
      </c>
      <c r="W13">
        <f t="shared" ref="W13:W28" si="4">IF(B13&lt;&gt;"",SUM(F13:I13),"")</f>
        <v>0.99999999999999989</v>
      </c>
    </row>
    <row r="14" spans="1:23" ht="20.25">
      <c r="A14">
        <f t="shared" si="1"/>
        <v>0</v>
      </c>
      <c r="B14" s="18"/>
      <c r="C14" s="19"/>
      <c r="D14" s="20"/>
      <c r="E14" s="20"/>
      <c r="F14" s="23"/>
      <c r="G14" s="25"/>
      <c r="H14" s="25"/>
      <c r="I14" s="25"/>
      <c r="J14" s="25"/>
      <c r="K14" s="26"/>
      <c r="L14" s="23"/>
      <c r="M14" s="23"/>
      <c r="N14" s="23"/>
      <c r="O14" s="23"/>
      <c r="P14" s="23"/>
      <c r="Q14" s="23"/>
      <c r="R14" s="23"/>
      <c r="S14" s="23"/>
      <c r="T14" s="23"/>
      <c r="W14" t="str">
        <f t="shared" si="4"/>
        <v/>
      </c>
    </row>
    <row r="15" spans="1:23" ht="20.25">
      <c r="A15">
        <f t="shared" si="1"/>
        <v>0</v>
      </c>
      <c r="B15" s="18"/>
      <c r="C15" s="28"/>
      <c r="D15" s="20"/>
      <c r="E15" s="20"/>
      <c r="F15" s="16"/>
      <c r="G15" s="29"/>
      <c r="H15" s="29"/>
      <c r="I15" s="29"/>
      <c r="J15" s="16">
        <f t="shared" ref="J15:L15" si="5">$D$16*J16</f>
        <v>37453.227000000006</v>
      </c>
      <c r="K15" s="16">
        <f t="shared" si="5"/>
        <v>36351.661500000002</v>
      </c>
      <c r="L15" s="16">
        <f t="shared" si="5"/>
        <v>36351.661500000002</v>
      </c>
      <c r="M15" s="16"/>
      <c r="N15" s="16"/>
      <c r="O15" s="16"/>
      <c r="P15" s="16"/>
      <c r="Q15" s="16"/>
      <c r="R15" s="16">
        <f>SUM(F15:Q15)</f>
        <v>110156.55</v>
      </c>
      <c r="S15" s="17">
        <f>R15/$D$73</f>
        <v>9.8446007467147267E-3</v>
      </c>
      <c r="T15" s="17">
        <f>T12+S15</f>
        <v>8.2542872378285462E-2</v>
      </c>
      <c r="W15" t="str">
        <f t="shared" si="4"/>
        <v/>
      </c>
    </row>
    <row r="16" spans="1:23" ht="29.25" customHeight="1">
      <c r="A16" t="str">
        <f t="shared" si="1"/>
        <v>IMPERMEABILIZAÇÃO</v>
      </c>
      <c r="B16" s="18">
        <v>4</v>
      </c>
      <c r="C16" s="19" t="str">
        <f>[1]Orçamento!$D$45</f>
        <v>IMPERMEABILIZAÇÃO</v>
      </c>
      <c r="D16" s="20">
        <f>ROUND(E16*(1+$E$4),2)</f>
        <v>110156.55</v>
      </c>
      <c r="E16" s="20">
        <f>Planilha!J73</f>
        <v>85985.91</v>
      </c>
      <c r="F16" s="27"/>
      <c r="G16" s="27"/>
      <c r="H16" s="27"/>
      <c r="I16" s="27"/>
      <c r="J16" s="21">
        <v>0.34</v>
      </c>
      <c r="K16" s="21">
        <v>0.33</v>
      </c>
      <c r="L16" s="21">
        <v>0.33</v>
      </c>
      <c r="M16" s="21"/>
      <c r="N16" s="27"/>
      <c r="O16" s="27"/>
      <c r="P16" s="27"/>
      <c r="Q16" s="27"/>
      <c r="R16" s="23"/>
      <c r="S16" s="23"/>
      <c r="T16" s="23"/>
      <c r="U16" s="24">
        <f>SUM(F16:Q16)</f>
        <v>1</v>
      </c>
      <c r="W16">
        <f t="shared" si="4"/>
        <v>0</v>
      </c>
    </row>
    <row r="17" spans="1:23" ht="22.5" customHeight="1">
      <c r="A17">
        <f t="shared" si="1"/>
        <v>0</v>
      </c>
      <c r="B17" s="18"/>
      <c r="C17" s="28"/>
      <c r="D17" s="20"/>
      <c r="E17" s="20"/>
      <c r="F17" s="23"/>
      <c r="G17" s="25"/>
      <c r="H17" s="25"/>
      <c r="I17" s="25"/>
      <c r="J17" s="25"/>
      <c r="K17" s="26"/>
      <c r="L17" s="23"/>
      <c r="M17" s="23"/>
      <c r="N17" s="23"/>
      <c r="O17" s="23"/>
      <c r="P17" s="23"/>
      <c r="Q17" s="23"/>
      <c r="R17" s="23"/>
      <c r="S17" s="23"/>
      <c r="T17" s="23"/>
      <c r="W17" t="str">
        <f t="shared" si="4"/>
        <v/>
      </c>
    </row>
    <row r="18" spans="1:23" ht="20.25">
      <c r="A18">
        <f t="shared" si="1"/>
        <v>0</v>
      </c>
      <c r="B18" s="18"/>
      <c r="C18" s="19"/>
      <c r="D18" s="20"/>
      <c r="E18" s="20"/>
      <c r="F18" s="16">
        <f>$D$19*F19</f>
        <v>0</v>
      </c>
      <c r="G18" s="16">
        <f t="shared" ref="G18:O18" si="6">$D$19*G19</f>
        <v>49979.818725000005</v>
      </c>
      <c r="H18" s="16">
        <f t="shared" si="6"/>
        <v>40252.203000000001</v>
      </c>
      <c r="I18" s="16">
        <f t="shared" si="6"/>
        <v>40252.203000000001</v>
      </c>
      <c r="J18" s="16"/>
      <c r="K18" s="16">
        <f t="shared" si="6"/>
        <v>0</v>
      </c>
      <c r="L18" s="16">
        <f t="shared" si="6"/>
        <v>0</v>
      </c>
      <c r="M18" s="16">
        <f t="shared" si="6"/>
        <v>0</v>
      </c>
      <c r="N18" s="16">
        <f t="shared" si="6"/>
        <v>0</v>
      </c>
      <c r="O18" s="16">
        <f t="shared" si="6"/>
        <v>3689.7852750000002</v>
      </c>
      <c r="P18" s="16"/>
      <c r="Q18" s="16"/>
      <c r="R18" s="16">
        <f>SUM(F18:Q18)</f>
        <v>134174.01</v>
      </c>
      <c r="S18" s="17">
        <f>R18/$D$73</f>
        <v>1.1991021496549313E-2</v>
      </c>
      <c r="T18" s="17">
        <f>T15+S18</f>
        <v>9.4533893874834768E-2</v>
      </c>
      <c r="W18" t="str">
        <f t="shared" si="4"/>
        <v/>
      </c>
    </row>
    <row r="19" spans="1:23" ht="20.25">
      <c r="A19" t="str">
        <f t="shared" si="1"/>
        <v>PAREDES E FECHAMENTOS</v>
      </c>
      <c r="B19" s="18">
        <v>6</v>
      </c>
      <c r="C19" s="19" t="str">
        <f>[1]Orçamento!$D$58</f>
        <v>PAREDES E FECHAMENTOS</v>
      </c>
      <c r="D19" s="20">
        <f>ROUND(E19*(1+$E$4),2)</f>
        <v>134174.01</v>
      </c>
      <c r="E19" s="20">
        <f>Planilha!J83+Planilha!J87</f>
        <v>104733.44</v>
      </c>
      <c r="F19" s="22"/>
      <c r="G19" s="22">
        <v>0.3725</v>
      </c>
      <c r="H19" s="22">
        <v>0.3</v>
      </c>
      <c r="I19" s="22">
        <v>0.3</v>
      </c>
      <c r="J19" s="22"/>
      <c r="K19" s="22"/>
      <c r="L19" s="22"/>
      <c r="M19" s="22"/>
      <c r="N19" s="22"/>
      <c r="O19" s="22">
        <v>2.75E-2</v>
      </c>
      <c r="P19" s="27"/>
      <c r="Q19" s="31"/>
      <c r="R19" s="23"/>
      <c r="S19" s="23"/>
      <c r="T19" s="23"/>
      <c r="U19" s="24">
        <f>SUM(F19:Q19)</f>
        <v>0.99999999999999989</v>
      </c>
      <c r="W19">
        <f t="shared" si="4"/>
        <v>0.97249999999999992</v>
      </c>
    </row>
    <row r="20" spans="1:23" ht="21" customHeight="1">
      <c r="A20">
        <f t="shared" si="1"/>
        <v>0</v>
      </c>
      <c r="B20" s="18"/>
      <c r="C20" s="19"/>
      <c r="D20" s="20"/>
      <c r="E20" s="20"/>
      <c r="F20" s="23"/>
      <c r="G20" s="25"/>
      <c r="H20" s="25"/>
      <c r="I20" s="25"/>
      <c r="J20" s="25"/>
      <c r="K20" s="26"/>
      <c r="L20" s="23"/>
      <c r="M20" s="23"/>
      <c r="N20" s="23"/>
      <c r="O20" s="23"/>
      <c r="P20" s="23"/>
      <c r="Q20" s="23"/>
      <c r="R20" s="23"/>
      <c r="S20" s="23"/>
      <c r="T20" s="23"/>
      <c r="W20" t="str">
        <f t="shared" si="4"/>
        <v/>
      </c>
    </row>
    <row r="21" spans="1:23" ht="21" customHeight="1">
      <c r="A21">
        <f t="shared" si="1"/>
        <v>0</v>
      </c>
      <c r="B21" s="18"/>
      <c r="C21" s="19"/>
      <c r="D21" s="20"/>
      <c r="E21" s="20"/>
      <c r="F21" s="16"/>
      <c r="G21" s="29"/>
      <c r="H21" s="29"/>
      <c r="I21" s="16">
        <f t="shared" ref="I21:K21" si="7">$D$22*I22</f>
        <v>19162.677</v>
      </c>
      <c r="J21" s="16">
        <f t="shared" si="7"/>
        <v>19162.677</v>
      </c>
      <c r="K21" s="16">
        <f t="shared" si="7"/>
        <v>19162.677</v>
      </c>
      <c r="L21" s="16">
        <f t="shared" ref="L21:Q21" si="8">$D$22*L22</f>
        <v>19162.677</v>
      </c>
      <c r="M21" s="16">
        <f t="shared" si="8"/>
        <v>28744.015499999998</v>
      </c>
      <c r="N21" s="16">
        <f t="shared" si="8"/>
        <v>28744.015499999998</v>
      </c>
      <c r="O21" s="16">
        <f t="shared" si="8"/>
        <v>28744.015499999998</v>
      </c>
      <c r="P21" s="16">
        <f t="shared" si="8"/>
        <v>28744.015499999998</v>
      </c>
      <c r="Q21" s="16">
        <f t="shared" si="8"/>
        <v>0</v>
      </c>
      <c r="R21" s="16">
        <f>SUM(F21:Q21)</f>
        <v>191626.77000000002</v>
      </c>
      <c r="S21" s="17">
        <f>R21/$D$73</f>
        <v>1.7125527651624266E-2</v>
      </c>
      <c r="T21" s="17">
        <f>T18+S21</f>
        <v>0.11165942152645904</v>
      </c>
      <c r="W21" t="str">
        <f t="shared" si="4"/>
        <v/>
      </c>
    </row>
    <row r="22" spans="1:23" ht="20.25">
      <c r="A22" t="str">
        <f t="shared" si="1"/>
        <v>REVESTIMENTOS DE PAREDES</v>
      </c>
      <c r="B22" s="18">
        <v>7</v>
      </c>
      <c r="C22" s="19" t="s">
        <v>23</v>
      </c>
      <c r="D22" s="20">
        <f>ROUND(E22*(1+$E$4),2)</f>
        <v>191626.77</v>
      </c>
      <c r="E22" s="20">
        <f>Planilha!J89</f>
        <v>149579.87</v>
      </c>
      <c r="F22" s="27"/>
      <c r="G22" s="27"/>
      <c r="H22" s="27"/>
      <c r="I22" s="31">
        <v>0.1</v>
      </c>
      <c r="J22" s="31">
        <v>0.1</v>
      </c>
      <c r="K22" s="31">
        <v>0.1</v>
      </c>
      <c r="L22" s="31">
        <v>0.1</v>
      </c>
      <c r="M22" s="31">
        <v>0.15</v>
      </c>
      <c r="N22" s="31">
        <v>0.15</v>
      </c>
      <c r="O22" s="31">
        <v>0.15</v>
      </c>
      <c r="P22" s="31">
        <v>0.15</v>
      </c>
      <c r="Q22" s="31"/>
      <c r="R22" s="23"/>
      <c r="S22" s="23"/>
      <c r="T22" s="23"/>
      <c r="U22" s="24">
        <f>SUM(F22:Q22)</f>
        <v>1</v>
      </c>
      <c r="W22">
        <f t="shared" si="4"/>
        <v>0.1</v>
      </c>
    </row>
    <row r="23" spans="1:23" ht="20.25">
      <c r="A23">
        <f t="shared" si="1"/>
        <v>0</v>
      </c>
      <c r="B23" s="18"/>
      <c r="C23" s="19"/>
      <c r="D23" s="20"/>
      <c r="E23" s="20"/>
      <c r="F23" s="23"/>
      <c r="G23" s="25"/>
      <c r="H23" s="25"/>
      <c r="I23" s="25"/>
      <c r="J23" s="25"/>
      <c r="K23" s="26"/>
      <c r="L23" s="23"/>
      <c r="M23" s="23"/>
      <c r="N23" s="23"/>
      <c r="O23" s="23"/>
      <c r="P23" s="23"/>
      <c r="Q23" s="23"/>
      <c r="R23" s="23"/>
      <c r="S23" s="23"/>
      <c r="T23" s="23"/>
      <c r="W23" t="str">
        <f t="shared" si="4"/>
        <v/>
      </c>
    </row>
    <row r="24" spans="1:23" ht="20.25">
      <c r="A24">
        <f t="shared" si="1"/>
        <v>0</v>
      </c>
      <c r="B24" s="18"/>
      <c r="C24" s="19"/>
      <c r="D24" s="20"/>
      <c r="E24" s="20"/>
      <c r="F24" s="16"/>
      <c r="G24" s="29"/>
      <c r="H24" s="29"/>
      <c r="I24" s="29"/>
      <c r="J24" s="16">
        <f t="shared" ref="J24:P24" si="9">$D$25*J25</f>
        <v>48593.135249999999</v>
      </c>
      <c r="K24" s="16">
        <f t="shared" si="9"/>
        <v>48593.135249999999</v>
      </c>
      <c r="L24" s="16">
        <f t="shared" si="9"/>
        <v>97186.270499999999</v>
      </c>
      <c r="M24" s="16">
        <f t="shared" si="9"/>
        <v>113383.98224999999</v>
      </c>
      <c r="N24" s="16">
        <f t="shared" si="9"/>
        <v>113383.98224999999</v>
      </c>
      <c r="O24" s="16">
        <f t="shared" si="9"/>
        <v>113383.98224999999</v>
      </c>
      <c r="P24" s="16">
        <f t="shared" si="9"/>
        <v>113383.98224999999</v>
      </c>
      <c r="Q24" s="16"/>
      <c r="R24" s="16">
        <f>SUM(F24:Q24)</f>
        <v>647908.47</v>
      </c>
      <c r="S24" s="17">
        <f>R24/$D$73</f>
        <v>5.7903049864622629E-2</v>
      </c>
      <c r="T24" s="17">
        <f>T21+S24</f>
        <v>0.16956247139108166</v>
      </c>
      <c r="W24" t="str">
        <f t="shared" si="4"/>
        <v/>
      </c>
    </row>
    <row r="25" spans="1:23" ht="20.25">
      <c r="A25" t="str">
        <f t="shared" si="1"/>
        <v>PISOS</v>
      </c>
      <c r="B25" s="18">
        <v>8</v>
      </c>
      <c r="C25" s="19" t="str">
        <f>[1]Orçamento!$D$67</f>
        <v>PISOS</v>
      </c>
      <c r="D25" s="20">
        <f>ROUND(E25*(1+$E$4),2)</f>
        <v>647908.47</v>
      </c>
      <c r="E25" s="20">
        <f>Planilha!J95</f>
        <v>505743.87000000005</v>
      </c>
      <c r="F25" s="27"/>
      <c r="G25" s="27"/>
      <c r="H25" s="27"/>
      <c r="I25" s="27"/>
      <c r="J25" s="32">
        <v>7.4999999999999997E-2</v>
      </c>
      <c r="K25" s="32">
        <v>7.4999999999999997E-2</v>
      </c>
      <c r="L25" s="31">
        <v>0.15</v>
      </c>
      <c r="M25" s="31">
        <v>0.17499999999999999</v>
      </c>
      <c r="N25" s="31">
        <f>M25</f>
        <v>0.17499999999999999</v>
      </c>
      <c r="O25" s="31">
        <f>N25</f>
        <v>0.17499999999999999</v>
      </c>
      <c r="P25" s="31">
        <f>O25</f>
        <v>0.17499999999999999</v>
      </c>
      <c r="Q25" s="31"/>
      <c r="R25" s="23"/>
      <c r="S25" s="23"/>
      <c r="T25" s="23"/>
      <c r="U25" s="24">
        <f>SUM(F25:Q25)</f>
        <v>1</v>
      </c>
      <c r="W25">
        <f t="shared" si="4"/>
        <v>0</v>
      </c>
    </row>
    <row r="26" spans="1:23" ht="20.25">
      <c r="A26">
        <f t="shared" si="1"/>
        <v>0</v>
      </c>
      <c r="B26" s="18"/>
      <c r="C26" s="19"/>
      <c r="D26" s="20"/>
      <c r="E26" s="20"/>
      <c r="F26" s="23"/>
      <c r="G26" s="25"/>
      <c r="H26" s="25"/>
      <c r="I26" s="25"/>
      <c r="J26" s="25"/>
      <c r="K26" s="26"/>
      <c r="L26" s="23"/>
      <c r="M26" s="23"/>
      <c r="N26" s="23"/>
      <c r="O26" s="23"/>
      <c r="P26" s="23"/>
      <c r="Q26" s="23"/>
      <c r="R26" s="23"/>
      <c r="S26" s="23"/>
      <c r="T26" s="23"/>
      <c r="W26" t="str">
        <f t="shared" si="4"/>
        <v/>
      </c>
    </row>
    <row r="27" spans="1:23" ht="20.25">
      <c r="A27">
        <f t="shared" ref="A27:A28" si="10">C27</f>
        <v>0</v>
      </c>
      <c r="B27" s="18"/>
      <c r="C27" s="19"/>
      <c r="D27" s="20"/>
      <c r="E27" s="20"/>
      <c r="F27" s="16"/>
      <c r="G27" s="29"/>
      <c r="H27" s="29"/>
      <c r="I27" s="29"/>
      <c r="J27" s="29"/>
      <c r="K27" s="16"/>
      <c r="L27" s="16">
        <f t="shared" ref="L27:Q27" si="11">$D$28*L28</f>
        <v>51934.156000000003</v>
      </c>
      <c r="M27" s="16">
        <f t="shared" si="11"/>
        <v>51934.156000000003</v>
      </c>
      <c r="N27" s="16">
        <f t="shared" si="11"/>
        <v>51934.156000000003</v>
      </c>
      <c r="O27" s="16">
        <f t="shared" si="11"/>
        <v>51934.156000000003</v>
      </c>
      <c r="P27" s="16">
        <f t="shared" si="11"/>
        <v>51934.156000000003</v>
      </c>
      <c r="Q27" s="16">
        <f t="shared" si="11"/>
        <v>0</v>
      </c>
      <c r="R27" s="16">
        <f>SUM(F27:Q27)</f>
        <v>259670.78000000003</v>
      </c>
      <c r="S27" s="17">
        <f>R27/$D$73</f>
        <v>2.3206565153756138E-2</v>
      </c>
      <c r="T27" s="17">
        <f>T24+S27</f>
        <v>0.19276903654483779</v>
      </c>
      <c r="W27" t="str">
        <f t="shared" si="4"/>
        <v/>
      </c>
    </row>
    <row r="28" spans="1:23" ht="20.25">
      <c r="A28" t="str">
        <f t="shared" si="10"/>
        <v>FORRO/TETO</v>
      </c>
      <c r="B28" s="18">
        <v>8</v>
      </c>
      <c r="C28" s="19" t="str">
        <f>Planilha!D104</f>
        <v>FORRO/TETO</v>
      </c>
      <c r="D28" s="20">
        <f>ROUND(E28*(1+$E$4),2)</f>
        <v>259670.78</v>
      </c>
      <c r="E28" s="20">
        <f>Planilha!J104</f>
        <v>202693.61</v>
      </c>
      <c r="F28" s="27"/>
      <c r="G28" s="27"/>
      <c r="H28" s="27"/>
      <c r="I28" s="27"/>
      <c r="J28" s="27"/>
      <c r="K28" s="32"/>
      <c r="L28" s="32">
        <v>0.2</v>
      </c>
      <c r="M28" s="32">
        <v>0.2</v>
      </c>
      <c r="N28" s="32">
        <v>0.2</v>
      </c>
      <c r="O28" s="31">
        <v>0.2</v>
      </c>
      <c r="P28" s="31">
        <v>0.2</v>
      </c>
      <c r="Q28" s="31"/>
      <c r="R28" s="23"/>
      <c r="S28" s="23"/>
      <c r="T28" s="23"/>
      <c r="U28" s="24">
        <f>SUM(F28:Q28)</f>
        <v>1</v>
      </c>
      <c r="W28">
        <f t="shared" si="4"/>
        <v>0</v>
      </c>
    </row>
    <row r="29" spans="1:23" ht="20.25">
      <c r="B29" s="18"/>
      <c r="C29" s="19"/>
      <c r="D29" s="20"/>
      <c r="E29" s="20"/>
      <c r="F29" s="23"/>
      <c r="G29" s="25"/>
      <c r="H29" s="25"/>
      <c r="I29" s="25"/>
      <c r="J29" s="25"/>
      <c r="K29" s="26"/>
      <c r="L29" s="23"/>
      <c r="M29" s="23"/>
      <c r="N29" s="23"/>
      <c r="O29" s="23"/>
      <c r="P29" s="23"/>
      <c r="Q29" s="23"/>
      <c r="R29" s="23"/>
      <c r="S29" s="23"/>
      <c r="T29" s="23"/>
    </row>
    <row r="30" spans="1:23" ht="20.25">
      <c r="A30">
        <f t="shared" si="1"/>
        <v>0</v>
      </c>
      <c r="B30" s="18"/>
      <c r="C30" s="19"/>
      <c r="D30" s="20"/>
      <c r="E30" s="20"/>
      <c r="F30" s="23"/>
      <c r="G30" s="25"/>
      <c r="H30" s="16">
        <f t="shared" ref="H30:M30" si="12">$D$31*H31</f>
        <v>50833.16</v>
      </c>
      <c r="I30" s="16">
        <f t="shared" si="12"/>
        <v>50833.16</v>
      </c>
      <c r="J30" s="16">
        <f t="shared" si="12"/>
        <v>50833.16</v>
      </c>
      <c r="K30" s="16">
        <f t="shared" si="12"/>
        <v>50833.16</v>
      </c>
      <c r="L30" s="16">
        <f t="shared" si="12"/>
        <v>0</v>
      </c>
      <c r="M30" s="16">
        <f t="shared" si="12"/>
        <v>0</v>
      </c>
      <c r="N30" s="23"/>
      <c r="O30" s="23"/>
      <c r="P30" s="16"/>
      <c r="Q30" s="16"/>
      <c r="R30" s="16">
        <f>SUM(F30:Q30)</f>
        <v>203332.64</v>
      </c>
      <c r="S30" s="17">
        <f>R30/$D$73</f>
        <v>1.8171671676132529E-2</v>
      </c>
      <c r="T30" s="17">
        <f>T27+S30</f>
        <v>0.21094070822097033</v>
      </c>
      <c r="W30" t="str">
        <f t="shared" ref="W30:W55" si="13">IF(B30&lt;&gt;"",SUM(F30:I30),"")</f>
        <v/>
      </c>
    </row>
    <row r="31" spans="1:23" ht="20.25">
      <c r="A31" t="str">
        <f t="shared" si="1"/>
        <v>ESTRUTURA METÁLICA E COBERTURA</v>
      </c>
      <c r="B31" s="18">
        <v>2</v>
      </c>
      <c r="C31" s="19" t="s">
        <v>745</v>
      </c>
      <c r="D31" s="20">
        <f>ROUND(E31*(1+$E$4),2)</f>
        <v>203332.64</v>
      </c>
      <c r="E31" s="20">
        <f>Planilha!J107</f>
        <v>158717.23000000001</v>
      </c>
      <c r="F31" s="27"/>
      <c r="G31" s="27"/>
      <c r="H31" s="31">
        <v>0.25</v>
      </c>
      <c r="I31" s="31">
        <v>0.25</v>
      </c>
      <c r="J31" s="31">
        <v>0.25</v>
      </c>
      <c r="K31" s="31">
        <v>0.25</v>
      </c>
      <c r="L31" s="31"/>
      <c r="M31" s="31"/>
      <c r="N31" s="27"/>
      <c r="O31" s="27"/>
      <c r="P31" s="31"/>
      <c r="Q31" s="31"/>
      <c r="R31" s="23"/>
      <c r="S31" s="23"/>
      <c r="T31" s="23"/>
      <c r="U31" s="24">
        <f>SUM(F31:Q31)</f>
        <v>1</v>
      </c>
      <c r="W31">
        <f t="shared" si="13"/>
        <v>0.5</v>
      </c>
    </row>
    <row r="32" spans="1:23" ht="20.25">
      <c r="A32">
        <f t="shared" si="1"/>
        <v>0</v>
      </c>
      <c r="B32" s="18"/>
      <c r="C32" s="19"/>
      <c r="D32" s="20"/>
      <c r="E32" s="20"/>
      <c r="F32" s="23"/>
      <c r="G32" s="25"/>
      <c r="H32" s="25"/>
      <c r="I32" s="25"/>
      <c r="J32" s="25"/>
      <c r="K32" s="26"/>
      <c r="L32" s="23"/>
      <c r="M32" s="23"/>
      <c r="N32" s="23"/>
      <c r="O32" s="23"/>
      <c r="P32" s="23"/>
      <c r="Q32" s="23"/>
      <c r="R32" s="23"/>
      <c r="S32" s="23"/>
      <c r="T32" s="23"/>
      <c r="W32" t="str">
        <f t="shared" si="13"/>
        <v/>
      </c>
    </row>
    <row r="33" spans="1:23" ht="20.25">
      <c r="A33">
        <f t="shared" si="1"/>
        <v>0</v>
      </c>
      <c r="B33" s="18"/>
      <c r="C33" s="19"/>
      <c r="D33" s="20"/>
      <c r="E33" s="20"/>
      <c r="F33" s="16"/>
      <c r="G33" s="29"/>
      <c r="H33" s="29"/>
      <c r="I33" s="29"/>
      <c r="J33" s="29"/>
      <c r="K33" s="16"/>
      <c r="L33" s="16"/>
      <c r="M33" s="16">
        <f t="shared" ref="M33:Q33" si="14">$D$34*M34</f>
        <v>108736.73000000001</v>
      </c>
      <c r="N33" s="16">
        <f t="shared" si="14"/>
        <v>108736.73000000001</v>
      </c>
      <c r="O33" s="16">
        <f t="shared" si="14"/>
        <v>108736.73000000001</v>
      </c>
      <c r="P33" s="16">
        <f t="shared" si="14"/>
        <v>108736.73000000001</v>
      </c>
      <c r="Q33" s="16">
        <f t="shared" si="14"/>
        <v>108736.73000000001</v>
      </c>
      <c r="R33" s="16">
        <f>SUM(F33:Q33)</f>
        <v>543683.65</v>
      </c>
      <c r="S33" s="17">
        <f>R33/$D$73</f>
        <v>4.8588562974844332E-2</v>
      </c>
      <c r="T33" s="17">
        <f>T30+S33</f>
        <v>0.25952927119581465</v>
      </c>
      <c r="W33" t="str">
        <f t="shared" si="13"/>
        <v/>
      </c>
    </row>
    <row r="34" spans="1:23" ht="20.25">
      <c r="A34" t="str">
        <f t="shared" si="1"/>
        <v>ESQUADRIAS</v>
      </c>
      <c r="B34" s="18">
        <v>9</v>
      </c>
      <c r="C34" s="19" t="str">
        <f>[1]Orçamento!$D$74</f>
        <v>ESQUADRIAS</v>
      </c>
      <c r="D34" s="20">
        <f>ROUNDDOWN(E34*(1+$E$4),2)</f>
        <v>543683.65</v>
      </c>
      <c r="E34" s="20">
        <f>Planilha!J117</f>
        <v>424388.15</v>
      </c>
      <c r="F34" s="27"/>
      <c r="G34" s="27"/>
      <c r="H34" s="27"/>
      <c r="I34" s="27"/>
      <c r="J34" s="27"/>
      <c r="K34" s="30"/>
      <c r="L34" s="31"/>
      <c r="M34" s="31">
        <v>0.2</v>
      </c>
      <c r="N34" s="31">
        <v>0.2</v>
      </c>
      <c r="O34" s="31">
        <v>0.2</v>
      </c>
      <c r="P34" s="31">
        <v>0.2</v>
      </c>
      <c r="Q34" s="31">
        <v>0.2</v>
      </c>
      <c r="R34" s="23"/>
      <c r="S34" s="23"/>
      <c r="T34" s="23"/>
      <c r="U34" s="24">
        <f>SUM(F34:Q34)</f>
        <v>1</v>
      </c>
      <c r="W34">
        <f t="shared" si="13"/>
        <v>0</v>
      </c>
    </row>
    <row r="35" spans="1:23" ht="20.25">
      <c r="A35">
        <f t="shared" si="1"/>
        <v>0</v>
      </c>
      <c r="B35" s="18"/>
      <c r="C35" s="19"/>
      <c r="D35" s="20"/>
      <c r="E35" s="20"/>
      <c r="F35" s="23"/>
      <c r="G35" s="25"/>
      <c r="H35" s="25"/>
      <c r="I35" s="25"/>
      <c r="J35" s="25"/>
      <c r="K35" s="26"/>
      <c r="L35" s="23"/>
      <c r="M35" s="23"/>
      <c r="N35" s="23"/>
      <c r="O35" s="23"/>
      <c r="P35" s="23"/>
      <c r="Q35" s="23"/>
      <c r="R35" s="23"/>
      <c r="S35" s="23"/>
      <c r="T35" s="23"/>
      <c r="W35" t="str">
        <f t="shared" si="13"/>
        <v/>
      </c>
    </row>
    <row r="36" spans="1:23" ht="20.25">
      <c r="A36">
        <f t="shared" si="1"/>
        <v>0</v>
      </c>
      <c r="B36" s="18"/>
      <c r="C36" s="19"/>
      <c r="D36" s="20"/>
      <c r="E36" s="20"/>
      <c r="F36" s="16"/>
      <c r="G36" s="29"/>
      <c r="H36" s="29"/>
      <c r="I36" s="29"/>
      <c r="J36" s="29"/>
      <c r="K36" s="16"/>
      <c r="L36" s="16"/>
      <c r="M36" s="16">
        <f t="shared" ref="M36:O36" si="15">$D$37*M37</f>
        <v>18862.080000000002</v>
      </c>
      <c r="N36" s="16">
        <f t="shared" si="15"/>
        <v>18862.080000000002</v>
      </c>
      <c r="O36" s="16">
        <f t="shared" si="15"/>
        <v>18862.080000000002</v>
      </c>
      <c r="P36" s="16">
        <f t="shared" ref="P36" si="16">$D$37*P37</f>
        <v>18862.080000000002</v>
      </c>
      <c r="Q36" s="16"/>
      <c r="R36" s="16">
        <f>SUM(F36:Q36)</f>
        <v>75448.320000000007</v>
      </c>
      <c r="S36" s="17">
        <f>R36/$D$73</f>
        <v>6.7427546288475054E-3</v>
      </c>
      <c r="T36" s="17">
        <f>T33+S36</f>
        <v>0.26627202582466214</v>
      </c>
      <c r="W36" t="str">
        <f t="shared" si="13"/>
        <v/>
      </c>
    </row>
    <row r="37" spans="1:23" ht="20.25">
      <c r="A37" t="str">
        <f t="shared" si="1"/>
        <v>GRANITO</v>
      </c>
      <c r="B37" s="18">
        <v>10</v>
      </c>
      <c r="C37" s="19" t="s">
        <v>31</v>
      </c>
      <c r="D37" s="20">
        <f>ROUND(E37*(1+$E$4),2)</f>
        <v>75448.320000000007</v>
      </c>
      <c r="E37" s="20">
        <f>Planilha!J140</f>
        <v>58893.39</v>
      </c>
      <c r="F37" s="27"/>
      <c r="G37" s="27"/>
      <c r="H37" s="27"/>
      <c r="I37" s="27"/>
      <c r="J37" s="27"/>
      <c r="K37" s="30"/>
      <c r="L37" s="27"/>
      <c r="M37" s="31">
        <v>0.25</v>
      </c>
      <c r="N37" s="31">
        <v>0.25</v>
      </c>
      <c r="O37" s="31">
        <v>0.25</v>
      </c>
      <c r="P37" s="31">
        <v>0.25</v>
      </c>
      <c r="Q37" s="31"/>
      <c r="R37" s="23"/>
      <c r="S37" s="23"/>
      <c r="T37" s="23"/>
      <c r="U37" s="24">
        <f>SUM(F37:Q37)</f>
        <v>1</v>
      </c>
      <c r="W37">
        <f t="shared" si="13"/>
        <v>0</v>
      </c>
    </row>
    <row r="38" spans="1:23" ht="20.25">
      <c r="A38">
        <f t="shared" si="1"/>
        <v>0</v>
      </c>
      <c r="B38" s="18"/>
      <c r="C38" s="19"/>
      <c r="D38" s="20"/>
      <c r="E38" s="20"/>
      <c r="F38" s="23"/>
      <c r="G38" s="25"/>
      <c r="H38" s="25"/>
      <c r="I38" s="25"/>
      <c r="J38" s="25"/>
      <c r="K38" s="26"/>
      <c r="L38" s="23"/>
      <c r="M38" s="23"/>
      <c r="N38" s="23"/>
      <c r="O38" s="23"/>
      <c r="P38" s="23"/>
      <c r="Q38" s="23"/>
      <c r="R38" s="23"/>
      <c r="S38" s="23"/>
      <c r="T38" s="23"/>
      <c r="W38" t="str">
        <f t="shared" si="13"/>
        <v/>
      </c>
    </row>
    <row r="39" spans="1:23" ht="20.25">
      <c r="A39">
        <f t="shared" si="1"/>
        <v>0</v>
      </c>
      <c r="B39" s="18"/>
      <c r="C39" s="19"/>
      <c r="D39" s="20"/>
      <c r="E39" s="20"/>
      <c r="F39" s="16"/>
      <c r="G39" s="29"/>
      <c r="H39" s="29"/>
      <c r="I39" s="29"/>
      <c r="J39" s="29"/>
      <c r="K39" s="16"/>
      <c r="L39" s="16"/>
      <c r="M39" s="16"/>
      <c r="N39" s="16"/>
      <c r="O39" s="16">
        <f>$D$40*O40</f>
        <v>63869.487000000001</v>
      </c>
      <c r="P39" s="16">
        <f>$D$40*P40</f>
        <v>63869.487000000001</v>
      </c>
      <c r="Q39" s="16">
        <f>$D$40*Q40</f>
        <v>65804.926000000007</v>
      </c>
      <c r="R39" s="16">
        <f>SUM(F39:Q39)</f>
        <v>193543.90000000002</v>
      </c>
      <c r="S39" s="17">
        <f>R39/$D$73</f>
        <v>1.7296859991186003E-2</v>
      </c>
      <c r="T39" s="17">
        <f>T36+S39</f>
        <v>0.28356888581584816</v>
      </c>
      <c r="W39" t="str">
        <f t="shared" si="13"/>
        <v/>
      </c>
    </row>
    <row r="40" spans="1:23" ht="20.25">
      <c r="A40" t="str">
        <f t="shared" si="1"/>
        <v>PINTURAS</v>
      </c>
      <c r="B40" s="18">
        <v>11</v>
      </c>
      <c r="C40" s="19" t="s">
        <v>32</v>
      </c>
      <c r="D40" s="20">
        <f>ROUND(E40*(1+$E$4),2)</f>
        <v>193543.9</v>
      </c>
      <c r="E40" s="20">
        <f>Planilha!J147</f>
        <v>151076.34</v>
      </c>
      <c r="F40" s="27"/>
      <c r="G40" s="27"/>
      <c r="H40" s="27"/>
      <c r="I40" s="27"/>
      <c r="J40" s="27"/>
      <c r="K40" s="30"/>
      <c r="L40" s="27"/>
      <c r="M40" s="27"/>
      <c r="N40" s="27"/>
      <c r="O40" s="31">
        <v>0.33</v>
      </c>
      <c r="P40" s="31">
        <v>0.33</v>
      </c>
      <c r="Q40" s="31">
        <v>0.34</v>
      </c>
      <c r="R40" s="33"/>
      <c r="S40" s="23"/>
      <c r="T40" s="23"/>
      <c r="U40" s="24">
        <f>SUM(F40:R40)</f>
        <v>1</v>
      </c>
      <c r="W40">
        <f t="shared" si="13"/>
        <v>0</v>
      </c>
    </row>
    <row r="41" spans="1:23" ht="20.25">
      <c r="A41">
        <f t="shared" si="1"/>
        <v>0</v>
      </c>
      <c r="B41" s="18"/>
      <c r="C41" s="19"/>
      <c r="D41" s="20"/>
      <c r="E41" s="20"/>
      <c r="F41" s="23"/>
      <c r="G41" s="25"/>
      <c r="H41" s="25"/>
      <c r="I41" s="25"/>
      <c r="J41" s="25"/>
      <c r="K41" s="26"/>
      <c r="L41" s="23"/>
      <c r="M41" s="23"/>
      <c r="N41" s="23"/>
      <c r="O41" s="23"/>
      <c r="P41" s="23"/>
      <c r="Q41" s="23"/>
      <c r="R41" s="23"/>
      <c r="S41" s="23"/>
      <c r="T41" s="23"/>
      <c r="W41" t="str">
        <f t="shared" si="13"/>
        <v/>
      </c>
    </row>
    <row r="42" spans="1:23" ht="20.25">
      <c r="A42">
        <f t="shared" si="1"/>
        <v>0</v>
      </c>
      <c r="B42" s="18"/>
      <c r="C42" s="19"/>
      <c r="D42" s="20"/>
      <c r="E42" s="20"/>
      <c r="F42" s="16"/>
      <c r="G42" s="29"/>
      <c r="H42" s="29"/>
      <c r="I42" s="29"/>
      <c r="J42" s="29"/>
      <c r="K42" s="16"/>
      <c r="L42" s="16"/>
      <c r="M42" s="16"/>
      <c r="N42" s="16"/>
      <c r="O42" s="16"/>
      <c r="P42" s="16">
        <f t="shared" ref="P42:Q42" si="17">$D$43*P43</f>
        <v>70804.815000000002</v>
      </c>
      <c r="Q42" s="16">
        <f t="shared" si="17"/>
        <v>70804.815000000002</v>
      </c>
      <c r="R42" s="16">
        <f>SUM(F42:Q42)</f>
        <v>141609.63</v>
      </c>
      <c r="S42" s="17">
        <f>R42/$D$73</f>
        <v>1.2655536772348045E-2</v>
      </c>
      <c r="T42" s="17">
        <f>T39+S42</f>
        <v>0.2962244225881962</v>
      </c>
      <c r="W42" t="str">
        <f t="shared" si="13"/>
        <v/>
      </c>
    </row>
    <row r="43" spans="1:23" ht="20.25">
      <c r="A43" t="str">
        <f t="shared" si="1"/>
        <v>LOUÇAS, METAIS E ACESSÓRIOS</v>
      </c>
      <c r="B43" s="18">
        <v>12</v>
      </c>
      <c r="C43" s="19" t="s">
        <v>33</v>
      </c>
      <c r="D43" s="20">
        <f>ROUND(E43*(1+$E$4),2)</f>
        <v>141609.63</v>
      </c>
      <c r="E43" s="20">
        <f>Planilha!J155</f>
        <v>110537.53000000001</v>
      </c>
      <c r="F43" s="27"/>
      <c r="G43" s="27"/>
      <c r="H43" s="27"/>
      <c r="I43" s="27"/>
      <c r="J43" s="27"/>
      <c r="K43" s="30"/>
      <c r="L43" s="27"/>
      <c r="M43" s="27"/>
      <c r="N43" s="27"/>
      <c r="O43" s="27"/>
      <c r="P43" s="31">
        <v>0.5</v>
      </c>
      <c r="Q43" s="31">
        <v>0.5</v>
      </c>
      <c r="R43" s="23"/>
      <c r="S43" s="23"/>
      <c r="T43" s="23"/>
      <c r="U43" s="24">
        <f>SUM(F43:Q43)</f>
        <v>1</v>
      </c>
      <c r="W43">
        <f t="shared" si="13"/>
        <v>0</v>
      </c>
    </row>
    <row r="44" spans="1:23" ht="20.25">
      <c r="A44">
        <f t="shared" si="1"/>
        <v>0</v>
      </c>
      <c r="B44" s="18"/>
      <c r="C44" s="19"/>
      <c r="D44" s="20"/>
      <c r="E44" s="20"/>
      <c r="F44" s="23"/>
      <c r="G44" s="25"/>
      <c r="H44" s="25"/>
      <c r="I44" s="25"/>
      <c r="J44" s="25"/>
      <c r="K44" s="26"/>
      <c r="L44" s="23"/>
      <c r="M44" s="23"/>
      <c r="N44" s="23"/>
      <c r="O44" s="23"/>
      <c r="P44" s="23"/>
      <c r="Q44" s="23"/>
      <c r="R44" s="23"/>
      <c r="S44" s="23"/>
      <c r="T44" s="23"/>
      <c r="W44" t="str">
        <f t="shared" si="13"/>
        <v/>
      </c>
    </row>
    <row r="45" spans="1:23" ht="20.25">
      <c r="A45">
        <f t="shared" si="1"/>
        <v>0</v>
      </c>
      <c r="B45" s="18"/>
      <c r="C45" s="19"/>
      <c r="D45" s="20"/>
      <c r="E45" s="20"/>
      <c r="F45" s="16"/>
      <c r="G45" s="16">
        <f t="shared" ref="G45:Q45" si="18">$D$46*G46</f>
        <v>61432.780750000005</v>
      </c>
      <c r="H45" s="29"/>
      <c r="I45" s="16">
        <f t="shared" si="18"/>
        <v>61432.780750000005</v>
      </c>
      <c r="J45" s="16">
        <f t="shared" si="18"/>
        <v>122865.56150000001</v>
      </c>
      <c r="K45" s="16">
        <f t="shared" si="18"/>
        <v>245731.12300000002</v>
      </c>
      <c r="L45" s="16">
        <f t="shared" si="18"/>
        <v>307163.90375</v>
      </c>
      <c r="M45" s="16">
        <f t="shared" si="18"/>
        <v>307163.90375</v>
      </c>
      <c r="N45" s="16">
        <f t="shared" si="18"/>
        <v>307163.90375</v>
      </c>
      <c r="O45" s="16">
        <f t="shared" si="18"/>
        <v>307163.90375</v>
      </c>
      <c r="P45" s="16">
        <f t="shared" si="18"/>
        <v>368596.68449999997</v>
      </c>
      <c r="Q45" s="16">
        <f t="shared" si="18"/>
        <v>368596.68449999997</v>
      </c>
      <c r="R45" s="16">
        <f>SUM(F45:Q45)</f>
        <v>2457311.2300000004</v>
      </c>
      <c r="S45" s="17">
        <f>R45/$D$73</f>
        <v>0.21960789412675402</v>
      </c>
      <c r="T45" s="17">
        <f>T42+S45</f>
        <v>0.51583231671495022</v>
      </c>
      <c r="W45" t="str">
        <f t="shared" si="13"/>
        <v/>
      </c>
    </row>
    <row r="46" spans="1:23" ht="20.25">
      <c r="A46" t="str">
        <f t="shared" si="1"/>
        <v>INSTALAÇÕES ELÉTRICAS E SPDA</v>
      </c>
      <c r="B46" s="18" t="s">
        <v>746</v>
      </c>
      <c r="C46" s="19" t="str">
        <f>Planilha!D189</f>
        <v>INSTALAÇÕES ELÉTRICAS E SPDA</v>
      </c>
      <c r="D46" s="20">
        <f>ROUND(E46*(1+$E$4),2)</f>
        <v>2457311.23</v>
      </c>
      <c r="E46" s="20">
        <f>Planilha!J189</f>
        <v>1918126.01</v>
      </c>
      <c r="F46" s="27"/>
      <c r="G46" s="34">
        <v>2.5000000000000001E-2</v>
      </c>
      <c r="H46" s="27"/>
      <c r="I46" s="32">
        <v>2.5000000000000001E-2</v>
      </c>
      <c r="J46" s="31">
        <v>0.05</v>
      </c>
      <c r="K46" s="31">
        <v>0.1</v>
      </c>
      <c r="L46" s="31">
        <v>0.125</v>
      </c>
      <c r="M46" s="31">
        <v>0.125</v>
      </c>
      <c r="N46" s="31">
        <v>0.125</v>
      </c>
      <c r="O46" s="31">
        <v>0.125</v>
      </c>
      <c r="P46" s="31">
        <v>0.15</v>
      </c>
      <c r="Q46" s="31">
        <v>0.15</v>
      </c>
      <c r="R46" s="23"/>
      <c r="S46" s="23"/>
      <c r="T46" s="23"/>
      <c r="U46" s="24">
        <f>SUM(F46:Q46)</f>
        <v>1</v>
      </c>
      <c r="W46">
        <f t="shared" si="13"/>
        <v>0.05</v>
      </c>
    </row>
    <row r="47" spans="1:23" ht="20.25">
      <c r="A47">
        <f t="shared" si="1"/>
        <v>0</v>
      </c>
      <c r="B47" s="18"/>
      <c r="C47" s="19"/>
      <c r="D47" s="20"/>
      <c r="E47" s="20"/>
      <c r="F47" s="23"/>
      <c r="G47" s="25"/>
      <c r="H47" s="25"/>
      <c r="I47" s="25"/>
      <c r="J47" s="25"/>
      <c r="K47" s="26"/>
      <c r="L47" s="23"/>
      <c r="M47" s="23"/>
      <c r="N47" s="23"/>
      <c r="O47" s="23"/>
      <c r="P47" s="23"/>
      <c r="Q47" s="23"/>
      <c r="R47" s="23"/>
      <c r="S47" s="23"/>
      <c r="T47" s="23"/>
      <c r="W47" t="str">
        <f t="shared" si="13"/>
        <v/>
      </c>
    </row>
    <row r="48" spans="1:23" ht="20.25">
      <c r="A48">
        <f t="shared" si="1"/>
        <v>0</v>
      </c>
      <c r="B48" s="18"/>
      <c r="C48" s="19"/>
      <c r="D48" s="20"/>
      <c r="E48" s="20"/>
      <c r="F48" s="23"/>
      <c r="G48" s="16">
        <f>$D$49*G49</f>
        <v>12483.69075</v>
      </c>
      <c r="H48" s="25"/>
      <c r="I48" s="16">
        <f t="shared" ref="I48:P48" si="19">$D$49*I49</f>
        <v>12483.69075</v>
      </c>
      <c r="J48" s="16">
        <f t="shared" si="19"/>
        <v>24967.3815</v>
      </c>
      <c r="K48" s="16">
        <f t="shared" si="19"/>
        <v>24967.3815</v>
      </c>
      <c r="L48" s="16">
        <f t="shared" si="19"/>
        <v>16644.920999999998</v>
      </c>
      <c r="M48" s="16">
        <f t="shared" si="19"/>
        <v>16644.920999999998</v>
      </c>
      <c r="N48" s="16">
        <f t="shared" si="19"/>
        <v>16644.920999999998</v>
      </c>
      <c r="O48" s="16">
        <f t="shared" si="19"/>
        <v>16644.920999999998</v>
      </c>
      <c r="P48" s="16">
        <f t="shared" si="19"/>
        <v>24967.3815</v>
      </c>
      <c r="Q48" s="16"/>
      <c r="R48" s="16">
        <f>SUM(F48:Q48)</f>
        <v>166449.21</v>
      </c>
      <c r="S48" s="17">
        <f>R48/$D$73</f>
        <v>1.4875429713948705E-2</v>
      </c>
      <c r="T48" s="17">
        <f>T45+S48</f>
        <v>0.53070774642889895</v>
      </c>
      <c r="W48" t="str">
        <f t="shared" si="13"/>
        <v/>
      </c>
    </row>
    <row r="49" spans="1:23" ht="20.25">
      <c r="A49" t="str">
        <f t="shared" si="1"/>
        <v>INSTALAÇÕES HIDRAULICAS</v>
      </c>
      <c r="B49" s="18" t="s">
        <v>747</v>
      </c>
      <c r="C49" s="35" t="str">
        <f>Planilha!D190</f>
        <v>INSTALAÇÕES HIDRAULICAS</v>
      </c>
      <c r="D49" s="20">
        <f>ROUND(E49*(1+$E$4),2)</f>
        <v>166449.21</v>
      </c>
      <c r="E49" s="20">
        <f>Planilha!J190</f>
        <v>129926.79</v>
      </c>
      <c r="F49" s="27"/>
      <c r="G49" s="32">
        <v>7.4999999999999997E-2</v>
      </c>
      <c r="H49" s="27"/>
      <c r="I49" s="31">
        <v>7.4999999999999997E-2</v>
      </c>
      <c r="J49" s="31">
        <v>0.15</v>
      </c>
      <c r="K49" s="31">
        <v>0.15</v>
      </c>
      <c r="L49" s="31">
        <v>0.1</v>
      </c>
      <c r="M49" s="31">
        <v>0.1</v>
      </c>
      <c r="N49" s="31">
        <v>0.1</v>
      </c>
      <c r="O49" s="31">
        <v>0.1</v>
      </c>
      <c r="P49" s="31">
        <v>0.15</v>
      </c>
      <c r="Q49" s="31"/>
      <c r="R49" s="23"/>
      <c r="S49" s="23"/>
      <c r="T49" s="23"/>
      <c r="U49" s="24">
        <f>SUM(F49:Q49)</f>
        <v>0.99999999999999989</v>
      </c>
      <c r="W49">
        <f t="shared" si="13"/>
        <v>0.15</v>
      </c>
    </row>
    <row r="50" spans="1:23" ht="20.25">
      <c r="A50">
        <f t="shared" si="1"/>
        <v>0</v>
      </c>
      <c r="B50" s="18"/>
      <c r="C50" s="19"/>
      <c r="D50" s="20"/>
      <c r="E50" s="20"/>
      <c r="F50" s="23"/>
      <c r="G50" s="25"/>
      <c r="H50" s="25"/>
      <c r="I50" s="25"/>
      <c r="J50" s="25"/>
      <c r="K50" s="26"/>
      <c r="L50" s="23"/>
      <c r="M50" s="23"/>
      <c r="N50" s="23"/>
      <c r="O50" s="23"/>
      <c r="P50" s="23"/>
      <c r="Q50" s="23"/>
      <c r="R50" s="23"/>
      <c r="S50" s="23"/>
      <c r="T50" s="23"/>
      <c r="W50" t="str">
        <f t="shared" si="13"/>
        <v/>
      </c>
    </row>
    <row r="51" spans="1:23" ht="20.25">
      <c r="A51">
        <f t="shared" si="1"/>
        <v>0</v>
      </c>
      <c r="B51" s="18"/>
      <c r="C51" s="19"/>
      <c r="D51" s="20"/>
      <c r="E51" s="20"/>
      <c r="F51" s="16"/>
      <c r="G51" s="16">
        <f t="shared" ref="G51" si="20">$D$52*G52</f>
        <v>4034.1532499999998</v>
      </c>
      <c r="H51" s="29"/>
      <c r="I51" s="16">
        <f t="shared" ref="I51:P51" si="21">$D$52*I52</f>
        <v>4034.1532499999998</v>
      </c>
      <c r="J51" s="16">
        <f t="shared" si="21"/>
        <v>8068.3064999999997</v>
      </c>
      <c r="K51" s="16">
        <f t="shared" si="21"/>
        <v>8068.3064999999997</v>
      </c>
      <c r="L51" s="16">
        <f t="shared" si="21"/>
        <v>5378.8710000000001</v>
      </c>
      <c r="M51" s="16">
        <f t="shared" si="21"/>
        <v>5378.8710000000001</v>
      </c>
      <c r="N51" s="16">
        <f t="shared" si="21"/>
        <v>5378.8710000000001</v>
      </c>
      <c r="O51" s="16">
        <f t="shared" si="21"/>
        <v>5378.8710000000001</v>
      </c>
      <c r="P51" s="16">
        <f t="shared" si="21"/>
        <v>8068.3064999999997</v>
      </c>
      <c r="Q51" s="16"/>
      <c r="R51" s="16">
        <f>SUM(F51:Q51)</f>
        <v>53788.71</v>
      </c>
      <c r="S51" s="17">
        <f>R51/$D$73</f>
        <v>4.8070530043907676E-3</v>
      </c>
      <c r="T51" s="17">
        <f>T48+S51</f>
        <v>0.53551479943328972</v>
      </c>
      <c r="W51" t="str">
        <f t="shared" si="13"/>
        <v/>
      </c>
    </row>
    <row r="52" spans="1:23" ht="40.5">
      <c r="A52" t="str">
        <f t="shared" si="1"/>
        <v>INSTALAÇÕES DE ESGOTO SANITÁRIO - TUBOS E CONEXÕES</v>
      </c>
      <c r="B52" s="18" t="s">
        <v>748</v>
      </c>
      <c r="C52" s="35" t="str">
        <f>Planilha!D191</f>
        <v>INSTALAÇÕES DE ESGOTO SANITÁRIO - TUBOS E CONEXÕES</v>
      </c>
      <c r="D52" s="20">
        <f>ROUND(E52*(1+$E$4),2)</f>
        <v>53788.71</v>
      </c>
      <c r="E52" s="20">
        <f>Planilha!J191</f>
        <v>41986.35</v>
      </c>
      <c r="F52" s="27"/>
      <c r="G52" s="32">
        <v>7.4999999999999997E-2</v>
      </c>
      <c r="H52" s="27"/>
      <c r="I52" s="31">
        <v>7.4999999999999997E-2</v>
      </c>
      <c r="J52" s="31">
        <v>0.15</v>
      </c>
      <c r="K52" s="31">
        <v>0.15</v>
      </c>
      <c r="L52" s="31">
        <v>0.1</v>
      </c>
      <c r="M52" s="31">
        <v>0.1</v>
      </c>
      <c r="N52" s="31">
        <v>0.1</v>
      </c>
      <c r="O52" s="31">
        <v>0.1</v>
      </c>
      <c r="P52" s="31">
        <v>0.15</v>
      </c>
      <c r="Q52" s="27"/>
      <c r="R52" s="23"/>
      <c r="S52" s="23"/>
      <c r="T52" s="23"/>
      <c r="U52" s="24">
        <f>SUM(F52:Q52)</f>
        <v>0.99999999999999989</v>
      </c>
      <c r="W52">
        <f t="shared" si="13"/>
        <v>0.15</v>
      </c>
    </row>
    <row r="53" spans="1:23" ht="20.25">
      <c r="A53">
        <f t="shared" si="1"/>
        <v>0</v>
      </c>
      <c r="B53" s="18"/>
      <c r="C53" s="28"/>
      <c r="D53" s="20"/>
      <c r="E53" s="20"/>
      <c r="F53" s="23"/>
      <c r="G53" s="25"/>
      <c r="H53" s="25"/>
      <c r="I53" s="25"/>
      <c r="J53" s="25"/>
      <c r="K53" s="26"/>
      <c r="L53" s="23"/>
      <c r="M53" s="23"/>
      <c r="N53" s="23"/>
      <c r="O53" s="23"/>
      <c r="P53" s="23"/>
      <c r="Q53" s="23"/>
      <c r="R53" s="23"/>
      <c r="S53" s="23"/>
      <c r="T53" s="23"/>
      <c r="W53" t="str">
        <f t="shared" si="13"/>
        <v/>
      </c>
    </row>
    <row r="54" spans="1:23" ht="20.25">
      <c r="A54">
        <f t="shared" si="1"/>
        <v>0</v>
      </c>
      <c r="B54" s="18"/>
      <c r="C54" s="19"/>
      <c r="D54" s="20"/>
      <c r="E54" s="20"/>
      <c r="F54" s="23"/>
      <c r="G54" s="25"/>
      <c r="H54" s="25"/>
      <c r="I54" s="25"/>
      <c r="J54" s="25"/>
      <c r="K54" s="26"/>
      <c r="L54" s="23"/>
      <c r="M54" s="23"/>
      <c r="N54" s="16">
        <f>$D$55*N55</f>
        <v>82085.399999999994</v>
      </c>
      <c r="O54" s="16">
        <f>$D$55*O55</f>
        <v>82085.399999999994</v>
      </c>
      <c r="P54" s="23"/>
      <c r="Q54" s="23"/>
      <c r="R54" s="16">
        <f>SUM(F54:Q54)</f>
        <v>164170.79999999999</v>
      </c>
      <c r="S54" s="17">
        <f>R54/$D$73</f>
        <v>1.4671810076375429E-2</v>
      </c>
      <c r="T54" s="17">
        <f>T51+S54</f>
        <v>0.55018660950966514</v>
      </c>
      <c r="W54" t="str">
        <f t="shared" si="13"/>
        <v/>
      </c>
    </row>
    <row r="55" spans="1:23" ht="49.5" customHeight="1">
      <c r="A55" t="str">
        <f t="shared" si="1"/>
        <v>INSTALAÇÕES PREVENÇÃO E COMBATE A INCÊNDIO</v>
      </c>
      <c r="B55" s="18" t="s">
        <v>749</v>
      </c>
      <c r="C55" s="35" t="str">
        <f>Planilha!D192</f>
        <v>INSTALAÇÕES PREVENÇÃO E COMBATE A INCÊNDIO</v>
      </c>
      <c r="D55" s="20">
        <f>ROUND(E55*(1+$E$4),2)</f>
        <v>164170.79999999999</v>
      </c>
      <c r="E55" s="20">
        <f>Planilha!J192</f>
        <v>128148.31</v>
      </c>
      <c r="F55" s="27"/>
      <c r="G55" s="27"/>
      <c r="H55" s="27"/>
      <c r="I55" s="27"/>
      <c r="J55" s="27"/>
      <c r="K55" s="30"/>
      <c r="L55" s="27"/>
      <c r="M55" s="27"/>
      <c r="N55" s="31">
        <v>0.5</v>
      </c>
      <c r="O55" s="31">
        <v>0.5</v>
      </c>
      <c r="P55" s="27"/>
      <c r="Q55" s="27"/>
      <c r="R55" s="23"/>
      <c r="S55" s="23"/>
      <c r="T55" s="23"/>
      <c r="U55" s="24">
        <f>SUM(F55:Q55)</f>
        <v>1</v>
      </c>
      <c r="W55">
        <f t="shared" si="13"/>
        <v>0</v>
      </c>
    </row>
    <row r="56" spans="1:23" ht="20.25">
      <c r="B56" s="18"/>
      <c r="C56" s="28"/>
      <c r="D56" s="20"/>
      <c r="E56" s="20"/>
      <c r="F56" s="23"/>
      <c r="G56" s="25"/>
      <c r="H56" s="25"/>
      <c r="I56" s="25"/>
      <c r="J56" s="25"/>
      <c r="K56" s="26"/>
      <c r="L56" s="23"/>
      <c r="M56" s="23"/>
      <c r="N56" s="23"/>
      <c r="O56" s="23"/>
      <c r="P56" s="23"/>
      <c r="Q56" s="23"/>
      <c r="R56" s="23"/>
      <c r="S56" s="23"/>
      <c r="T56" s="23"/>
    </row>
    <row r="57" spans="1:23" ht="20.25">
      <c r="A57">
        <f t="shared" ref="A57:A58" si="22">C57</f>
        <v>0</v>
      </c>
      <c r="B57" s="18"/>
      <c r="C57" s="19"/>
      <c r="D57" s="20"/>
      <c r="E57" s="20"/>
      <c r="F57" s="23"/>
      <c r="G57" s="25"/>
      <c r="H57" s="25"/>
      <c r="I57" s="25"/>
      <c r="J57" s="25"/>
      <c r="K57" s="26"/>
      <c r="L57" s="23"/>
      <c r="M57" s="23"/>
      <c r="N57" s="23"/>
      <c r="O57" s="16">
        <f>$D$58*O58</f>
        <v>293993.2</v>
      </c>
      <c r="P57" s="16">
        <f>$D$58*P58</f>
        <v>293993.2</v>
      </c>
      <c r="Q57" s="23"/>
      <c r="R57" s="16">
        <f>SUM(F57:Q57)</f>
        <v>587986.4</v>
      </c>
      <c r="S57" s="17">
        <f>R57/$D$73</f>
        <v>5.2547863495163057E-2</v>
      </c>
      <c r="T57" s="17">
        <f>T54+S57</f>
        <v>0.60273447300482819</v>
      </c>
      <c r="W57" t="str">
        <f>IF(B57&lt;&gt;"",SUM(F57:I57),"")</f>
        <v/>
      </c>
    </row>
    <row r="58" spans="1:23" ht="40.5">
      <c r="A58" t="str">
        <f t="shared" si="22"/>
        <v>INSTALAÇÕES ESPECIAIS (IT MÉDICO, SISTEMAS ESPECIAIS E SONORIZAÇÃO)</v>
      </c>
      <c r="B58" s="18" t="s">
        <v>750</v>
      </c>
      <c r="C58" s="35" t="str">
        <f>Planilha!D193</f>
        <v>INSTALAÇÕES ESPECIAIS (IT MÉDICO, SISTEMAS ESPECIAIS E SONORIZAÇÃO)</v>
      </c>
      <c r="D58" s="20">
        <f>ROUNDUP(E58*(1+$E$4),2)</f>
        <v>587986.4</v>
      </c>
      <c r="E58" s="20">
        <f>Planilha!I193</f>
        <v>458969.94</v>
      </c>
      <c r="F58" s="27"/>
      <c r="G58" s="27"/>
      <c r="H58" s="27"/>
      <c r="I58" s="27"/>
      <c r="J58" s="27"/>
      <c r="K58" s="30"/>
      <c r="L58" s="27"/>
      <c r="M58" s="27"/>
      <c r="N58" s="27"/>
      <c r="O58" s="31">
        <v>0.5</v>
      </c>
      <c r="P58" s="31">
        <v>0.5</v>
      </c>
      <c r="Q58" s="27"/>
      <c r="R58" s="23"/>
      <c r="S58" s="23"/>
      <c r="T58" s="23"/>
      <c r="U58" s="24">
        <f>SUM(F58:Q58)</f>
        <v>1</v>
      </c>
      <c r="W58">
        <f>IF(B58&lt;&gt;"",SUM(F58:I58),"")</f>
        <v>0</v>
      </c>
    </row>
    <row r="59" spans="1:23" ht="20.25">
      <c r="B59" s="18"/>
      <c r="C59" s="28"/>
      <c r="D59" s="55"/>
      <c r="E59" s="55"/>
      <c r="F59" s="56"/>
      <c r="G59" s="57"/>
      <c r="H59" s="57"/>
      <c r="I59" s="57"/>
      <c r="J59" s="57"/>
      <c r="K59" s="58"/>
      <c r="L59" s="56"/>
      <c r="M59" s="56"/>
      <c r="N59" s="56"/>
      <c r="O59" s="56"/>
      <c r="P59" s="56"/>
      <c r="Q59" s="56"/>
      <c r="R59" s="56"/>
      <c r="S59" s="56"/>
      <c r="T59" s="56"/>
    </row>
    <row r="60" spans="1:23" ht="20.25">
      <c r="A60">
        <f t="shared" si="1"/>
        <v>0</v>
      </c>
      <c r="B60" s="18"/>
      <c r="C60" s="19"/>
      <c r="D60" s="20"/>
      <c r="E60" s="20"/>
      <c r="F60" s="23"/>
      <c r="G60" s="16">
        <f t="shared" ref="G60:N60" si="23">$D$61*G61</f>
        <v>34522.397250000002</v>
      </c>
      <c r="H60" s="16"/>
      <c r="I60" s="16">
        <f t="shared" si="23"/>
        <v>34522.397250000002</v>
      </c>
      <c r="J60" s="16">
        <f t="shared" si="23"/>
        <v>69044.794500000004</v>
      </c>
      <c r="K60" s="16">
        <f t="shared" si="23"/>
        <v>69044.794500000004</v>
      </c>
      <c r="L60" s="16">
        <f t="shared" si="23"/>
        <v>46029.863000000005</v>
      </c>
      <c r="M60" s="16">
        <f t="shared" si="23"/>
        <v>46029.863000000005</v>
      </c>
      <c r="N60" s="16">
        <f t="shared" si="23"/>
        <v>46029.863000000005</v>
      </c>
      <c r="O60" s="16">
        <f>$D$61*O61</f>
        <v>46029.863000000005</v>
      </c>
      <c r="P60" s="16">
        <f t="shared" ref="P60" si="24">$D$61*P61</f>
        <v>69044.794500000004</v>
      </c>
      <c r="Q60" s="23"/>
      <c r="R60" s="16">
        <f>SUM(F60:Q60)</f>
        <v>460298.63000000006</v>
      </c>
      <c r="S60" s="17">
        <f>R60/$D$73</f>
        <v>4.1136511960566724E-2</v>
      </c>
      <c r="T60" s="17">
        <f>T57+S60</f>
        <v>0.64387098496539497</v>
      </c>
      <c r="W60" t="str">
        <f>IF(B60&lt;&gt;"",SUM(F60:I60),"")</f>
        <v/>
      </c>
    </row>
    <row r="61" spans="1:23" ht="20.25">
      <c r="A61" t="str">
        <f t="shared" si="1"/>
        <v>INSTALAÇÕES DE GASES</v>
      </c>
      <c r="B61" s="18" t="s">
        <v>750</v>
      </c>
      <c r="C61" s="35" t="str">
        <f>Planilha!D194</f>
        <v>INSTALAÇÕES DE GASES</v>
      </c>
      <c r="D61" s="20">
        <f>ROUNDUP(E61*(1+$E$4),2)</f>
        <v>460298.63</v>
      </c>
      <c r="E61" s="20">
        <f>Planilha!J194</f>
        <v>359299.53</v>
      </c>
      <c r="F61" s="27"/>
      <c r="G61" s="31">
        <v>7.4999999999999997E-2</v>
      </c>
      <c r="H61" s="31"/>
      <c r="I61" s="31">
        <v>7.4999999999999997E-2</v>
      </c>
      <c r="J61" s="31">
        <v>0.15</v>
      </c>
      <c r="K61" s="31">
        <v>0.15</v>
      </c>
      <c r="L61" s="31">
        <v>0.1</v>
      </c>
      <c r="M61" s="31">
        <v>0.1</v>
      </c>
      <c r="N61" s="31">
        <v>0.1</v>
      </c>
      <c r="O61" s="31">
        <v>0.1</v>
      </c>
      <c r="P61" s="31">
        <v>0.15</v>
      </c>
      <c r="Q61" s="27"/>
      <c r="R61" s="23"/>
      <c r="S61" s="23"/>
      <c r="T61" s="23"/>
      <c r="U61" s="24">
        <f>SUM(F61:Q61)</f>
        <v>0.99999999999999989</v>
      </c>
      <c r="W61">
        <f>IF(B61&lt;&gt;"",SUM(F61:I61),"")</f>
        <v>0.15</v>
      </c>
    </row>
    <row r="62" spans="1:23" ht="20.25">
      <c r="A62">
        <f t="shared" si="1"/>
        <v>0</v>
      </c>
      <c r="B62" s="18"/>
      <c r="C62" s="19"/>
      <c r="D62" s="20"/>
      <c r="E62" s="20"/>
      <c r="F62" s="23"/>
      <c r="G62" s="25"/>
      <c r="H62" s="25"/>
      <c r="I62" s="25"/>
      <c r="J62" s="25"/>
      <c r="K62" s="26"/>
      <c r="L62" s="23"/>
      <c r="M62" s="23"/>
      <c r="N62" s="23"/>
      <c r="O62" s="23"/>
      <c r="P62" s="23"/>
      <c r="Q62" s="23"/>
      <c r="R62" s="23"/>
      <c r="S62" s="23"/>
      <c r="T62" s="23"/>
      <c r="W62" t="str">
        <f>IF(B62&lt;&gt;"",SUM(F62:I62),"")</f>
        <v/>
      </c>
    </row>
    <row r="63" spans="1:23" ht="20.25">
      <c r="A63">
        <f t="shared" ref="A63:A64" si="25">C63</f>
        <v>0</v>
      </c>
      <c r="B63" s="18"/>
      <c r="C63" s="19"/>
      <c r="D63" s="20"/>
      <c r="E63" s="20"/>
      <c r="F63" s="23"/>
      <c r="G63" s="16">
        <f t="shared" ref="G63:J63" si="26">$D$64*G64</f>
        <v>26917.300750000002</v>
      </c>
      <c r="H63" s="16">
        <f t="shared" si="26"/>
        <v>0</v>
      </c>
      <c r="I63" s="16">
        <f t="shared" si="26"/>
        <v>26917.300750000002</v>
      </c>
      <c r="J63" s="16">
        <f t="shared" si="26"/>
        <v>53834.601500000004</v>
      </c>
      <c r="K63" s="16">
        <f t="shared" ref="K63:N63" si="27">$D$64*K64</f>
        <v>107669.20300000001</v>
      </c>
      <c r="L63" s="16">
        <f t="shared" si="27"/>
        <v>134586.50375</v>
      </c>
      <c r="M63" s="16">
        <f t="shared" si="27"/>
        <v>134586.50375</v>
      </c>
      <c r="N63" s="16">
        <f t="shared" si="27"/>
        <v>134586.50375</v>
      </c>
      <c r="O63" s="16">
        <f>$D$64*O64</f>
        <v>134586.50375</v>
      </c>
      <c r="P63" s="16">
        <f t="shared" ref="P63:Q63" si="28">$D$64*P64</f>
        <v>161503.8045</v>
      </c>
      <c r="Q63" s="16">
        <f t="shared" si="28"/>
        <v>161503.8045</v>
      </c>
      <c r="R63" s="16">
        <f>SUM(F63:Q63)</f>
        <v>1076692.03</v>
      </c>
      <c r="S63" s="17">
        <f>R63/$D$73</f>
        <v>9.6223085803974387E-2</v>
      </c>
      <c r="T63" s="17">
        <f>T60+S63</f>
        <v>0.74009407076936939</v>
      </c>
      <c r="W63" t="str">
        <f>IF(B63&lt;&gt;"",SUM(F63:I63),"")</f>
        <v/>
      </c>
    </row>
    <row r="64" spans="1:23" ht="40.5">
      <c r="A64" t="str">
        <f t="shared" si="25"/>
        <v>INSTALAÇÃO AR CONDICIONADO (CLIMATIZAÇÃO)</v>
      </c>
      <c r="B64" s="18">
        <f>Planilha!B195</f>
        <v>0</v>
      </c>
      <c r="C64" s="35" t="str">
        <f>Planilha!D195</f>
        <v>INSTALAÇÃO AR CONDICIONADO (CLIMATIZAÇÃO)</v>
      </c>
      <c r="D64" s="20">
        <f>ROUND(E64*(1+$E$4),2)</f>
        <v>1076692.03</v>
      </c>
      <c r="E64" s="20">
        <f>Planilha!J195</f>
        <v>840443.3899999999</v>
      </c>
      <c r="F64" s="27"/>
      <c r="G64" s="34">
        <v>2.5000000000000001E-2</v>
      </c>
      <c r="H64" s="27"/>
      <c r="I64" s="32">
        <v>2.5000000000000001E-2</v>
      </c>
      <c r="J64" s="31">
        <v>0.05</v>
      </c>
      <c r="K64" s="31">
        <v>0.1</v>
      </c>
      <c r="L64" s="31">
        <v>0.125</v>
      </c>
      <c r="M64" s="31">
        <v>0.125</v>
      </c>
      <c r="N64" s="31">
        <v>0.125</v>
      </c>
      <c r="O64" s="31">
        <v>0.125</v>
      </c>
      <c r="P64" s="31">
        <v>0.15</v>
      </c>
      <c r="Q64" s="31">
        <v>0.15</v>
      </c>
      <c r="R64" s="23"/>
      <c r="S64" s="23"/>
      <c r="T64" s="23"/>
      <c r="U64" s="24">
        <f>SUM(F64:Q64)</f>
        <v>1</v>
      </c>
      <c r="W64">
        <f>IF(B64&lt;&gt;"",SUM(F64:I64),"")</f>
        <v>0.05</v>
      </c>
    </row>
    <row r="65" spans="1:23" ht="20.25">
      <c r="B65" s="18"/>
      <c r="C65" s="19"/>
      <c r="D65" s="55"/>
      <c r="E65" s="55"/>
      <c r="F65" s="56"/>
      <c r="G65" s="57"/>
      <c r="H65" s="57"/>
      <c r="I65" s="57"/>
      <c r="J65" s="57"/>
      <c r="K65" s="58"/>
      <c r="L65" s="56"/>
      <c r="M65" s="56"/>
      <c r="N65" s="56"/>
      <c r="O65" s="56"/>
      <c r="P65" s="56"/>
      <c r="Q65" s="56"/>
      <c r="R65" s="56"/>
      <c r="S65" s="56"/>
      <c r="T65" s="56"/>
    </row>
    <row r="66" spans="1:23" ht="20.25">
      <c r="A66">
        <f t="shared" ref="A66:A67" si="29">C66</f>
        <v>0</v>
      </c>
      <c r="B66" s="18"/>
      <c r="C66" s="19"/>
      <c r="D66" s="20"/>
      <c r="E66" s="20"/>
      <c r="F66" s="16"/>
      <c r="G66" s="16">
        <f t="shared" ref="G66:P66" si="30">$D$67*G67</f>
        <v>0</v>
      </c>
      <c r="H66" s="16">
        <f t="shared" si="30"/>
        <v>0</v>
      </c>
      <c r="I66" s="16">
        <f t="shared" si="30"/>
        <v>0</v>
      </c>
      <c r="J66" s="16">
        <f t="shared" si="30"/>
        <v>0</v>
      </c>
      <c r="K66" s="16">
        <f t="shared" si="30"/>
        <v>0</v>
      </c>
      <c r="L66" s="16">
        <f t="shared" si="30"/>
        <v>1025.69</v>
      </c>
      <c r="M66" s="16">
        <f t="shared" si="30"/>
        <v>1025.69</v>
      </c>
      <c r="N66" s="16">
        <f t="shared" si="30"/>
        <v>1025.69</v>
      </c>
      <c r="O66" s="16">
        <f t="shared" si="30"/>
        <v>1025.69</v>
      </c>
      <c r="P66" s="16">
        <f t="shared" si="30"/>
        <v>1025.69</v>
      </c>
      <c r="Q66" s="16"/>
      <c r="R66" s="16">
        <f>SUM(F66:Q66)</f>
        <v>5128.4500000000007</v>
      </c>
      <c r="S66" s="17">
        <f>R66/$D$73</f>
        <v>4.5832538055602819E-4</v>
      </c>
      <c r="T66" s="17">
        <f>T63+S66</f>
        <v>0.74055239614992541</v>
      </c>
      <c r="W66" t="str">
        <f>IF(B66&lt;&gt;"",SUM(F66:I66),"")</f>
        <v/>
      </c>
    </row>
    <row r="67" spans="1:23" ht="20.25">
      <c r="A67" t="str">
        <f t="shared" si="29"/>
        <v>SERVIÇOS COMPLEMENTARES</v>
      </c>
      <c r="B67" s="18">
        <f>Planilha!B196</f>
        <v>0</v>
      </c>
      <c r="C67" s="19" t="str">
        <f>Planilha!D196</f>
        <v>SERVIÇOS COMPLEMENTARES</v>
      </c>
      <c r="D67" s="20">
        <f>ROUND(E67*(1+$E$4),2)</f>
        <v>5128.45</v>
      </c>
      <c r="E67" s="20">
        <f>Planilha!J196</f>
        <v>4003.16</v>
      </c>
      <c r="F67" s="27"/>
      <c r="G67" s="31"/>
      <c r="H67" s="31"/>
      <c r="I67" s="31"/>
      <c r="J67" s="31"/>
      <c r="K67" s="31"/>
      <c r="L67" s="31">
        <v>0.2</v>
      </c>
      <c r="M67" s="31">
        <v>0.2</v>
      </c>
      <c r="N67" s="31">
        <v>0.2</v>
      </c>
      <c r="O67" s="31">
        <v>0.2</v>
      </c>
      <c r="P67" s="31">
        <v>0.2</v>
      </c>
      <c r="Q67" s="27"/>
      <c r="R67" s="23"/>
      <c r="S67" s="23"/>
      <c r="T67" s="23"/>
      <c r="U67" s="24">
        <f>SUM(F67:Q67)</f>
        <v>1</v>
      </c>
      <c r="W67">
        <f>IF(B67&lt;&gt;"",SUM(F67:I67),"")</f>
        <v>0</v>
      </c>
    </row>
    <row r="68" spans="1:23" ht="20.25">
      <c r="B68" s="18"/>
      <c r="C68" s="19"/>
      <c r="D68" s="20"/>
      <c r="E68" s="20"/>
      <c r="F68" s="23"/>
      <c r="G68" s="25"/>
      <c r="H68" s="25"/>
      <c r="I68" s="25"/>
      <c r="J68" s="25"/>
      <c r="K68" s="26"/>
      <c r="L68" s="23"/>
      <c r="M68" s="23"/>
      <c r="N68" s="23"/>
      <c r="O68" s="23"/>
      <c r="P68" s="23"/>
      <c r="Q68" s="23"/>
      <c r="R68" s="23"/>
      <c r="S68" s="23"/>
      <c r="T68" s="23"/>
    </row>
    <row r="69" spans="1:23" ht="20.25">
      <c r="A69">
        <f t="shared" ref="A69:A70" si="31">C69</f>
        <v>0</v>
      </c>
      <c r="B69" s="18"/>
      <c r="C69" s="19"/>
      <c r="D69" s="20"/>
      <c r="E69" s="20"/>
      <c r="F69" s="16"/>
      <c r="G69" s="16"/>
      <c r="H69" s="16"/>
      <c r="I69" s="16"/>
      <c r="J69" s="16">
        <f t="shared" ref="J69:P69" si="32">$D$70*J70</f>
        <v>362887.40500000003</v>
      </c>
      <c r="K69" s="16">
        <f t="shared" si="32"/>
        <v>362887.40500000003</v>
      </c>
      <c r="L69" s="16">
        <f t="shared" si="32"/>
        <v>362887.40500000003</v>
      </c>
      <c r="M69" s="16">
        <f t="shared" si="32"/>
        <v>362887.40500000003</v>
      </c>
      <c r="N69" s="16">
        <f t="shared" si="32"/>
        <v>362887.40500000003</v>
      </c>
      <c r="O69" s="16">
        <f t="shared" si="32"/>
        <v>362887.40500000003</v>
      </c>
      <c r="P69" s="16">
        <f t="shared" si="32"/>
        <v>362887.40500000003</v>
      </c>
      <c r="Q69" s="16">
        <f>$D$70*Q70</f>
        <v>362887.40500000003</v>
      </c>
      <c r="R69" s="16">
        <f>SUM(F69:Q69)</f>
        <v>2903099.24</v>
      </c>
      <c r="S69" s="17">
        <f>R69/$D$73</f>
        <v>0.25944760385007481</v>
      </c>
      <c r="T69" s="17">
        <f>T66+S69</f>
        <v>1.0000000000000002</v>
      </c>
      <c r="W69" t="str">
        <f>IF(B69&lt;&gt;"",SUM(F69:I69),"")</f>
        <v/>
      </c>
    </row>
    <row r="70" spans="1:23" ht="20.25">
      <c r="A70" t="str">
        <f t="shared" si="31"/>
        <v>EQUIPAMENTOS (FORNECIMENTO E INSTALAÇÃO)</v>
      </c>
      <c r="B70" s="18">
        <f>Planilha!B201</f>
        <v>0</v>
      </c>
      <c r="C70" s="19" t="str">
        <f>Planilha!D201</f>
        <v>EQUIPAMENTOS (FORNECIMENTO E INSTALAÇÃO)</v>
      </c>
      <c r="D70" s="20">
        <f>ROUND(E70*(1+Planilha!$I$252),2)</f>
        <v>2903099.24</v>
      </c>
      <c r="E70" s="20">
        <f>Planilha!J251</f>
        <v>2518302.5999999996</v>
      </c>
      <c r="F70" s="27"/>
      <c r="G70" s="31"/>
      <c r="H70" s="31"/>
      <c r="I70" s="31"/>
      <c r="J70" s="31">
        <v>0.125</v>
      </c>
      <c r="K70" s="31">
        <v>0.125</v>
      </c>
      <c r="L70" s="31">
        <v>0.125</v>
      </c>
      <c r="M70" s="31">
        <v>0.125</v>
      </c>
      <c r="N70" s="31">
        <v>0.125</v>
      </c>
      <c r="O70" s="31">
        <v>0.125</v>
      </c>
      <c r="P70" s="31">
        <v>0.125</v>
      </c>
      <c r="Q70" s="31">
        <v>0.125</v>
      </c>
      <c r="R70" s="23"/>
      <c r="S70" s="23"/>
      <c r="T70" s="23"/>
      <c r="U70" s="24">
        <f>SUM(F70:Q70)</f>
        <v>1</v>
      </c>
      <c r="W70">
        <f>IF(B70&lt;&gt;"",SUM(F70:I70),"")</f>
        <v>0</v>
      </c>
    </row>
    <row r="71" spans="1:23" ht="20.25">
      <c r="B71" s="18"/>
      <c r="C71" s="19"/>
      <c r="D71" s="20"/>
      <c r="E71" s="20"/>
      <c r="F71" s="23"/>
      <c r="G71" s="25"/>
      <c r="H71" s="25"/>
      <c r="I71" s="25"/>
      <c r="J71" s="25"/>
      <c r="K71" s="26"/>
      <c r="L71" s="23"/>
      <c r="M71" s="23"/>
      <c r="N71" s="23"/>
      <c r="O71" s="23"/>
      <c r="P71" s="23"/>
      <c r="Q71" s="23"/>
      <c r="R71" s="23"/>
      <c r="S71" s="23"/>
      <c r="T71" s="23"/>
    </row>
    <row r="72" spans="1:23" ht="20.25">
      <c r="A72">
        <f t="shared" si="1"/>
        <v>0</v>
      </c>
      <c r="B72" s="18"/>
      <c r="C72" s="19"/>
      <c r="D72" s="20"/>
      <c r="E72" s="20"/>
      <c r="F72" s="23"/>
      <c r="G72" s="25"/>
      <c r="H72" s="25"/>
      <c r="I72" s="25"/>
      <c r="J72" s="25"/>
      <c r="K72" s="26"/>
      <c r="L72" s="23"/>
      <c r="M72" s="23"/>
      <c r="N72" s="23"/>
      <c r="O72" s="23"/>
      <c r="P72" s="23"/>
      <c r="Q72" s="23"/>
      <c r="R72" s="23"/>
      <c r="S72" s="23"/>
      <c r="T72" s="23"/>
      <c r="W72" t="str">
        <f>IF(B72&lt;&gt;"",SUM(F72:I72),"")</f>
        <v/>
      </c>
    </row>
    <row r="73" spans="1:23" s="36" customFormat="1" ht="15.75">
      <c r="B73" s="397" t="s">
        <v>751</v>
      </c>
      <c r="C73" s="397"/>
      <c r="D73" s="37">
        <f>SUM(D7:D72)</f>
        <v>11189539.609999999</v>
      </c>
      <c r="E73" s="37">
        <f>SUM(E6:E72)</f>
        <v>8986525.5199999996</v>
      </c>
      <c r="F73" s="38">
        <f>F6+F12+F15+F18+F21+F24+F30+F33+F36+F39+F42+F45+F48+F51+F54+F60+F9+F66+F69+F57+F63+F27</f>
        <v>120238.821125</v>
      </c>
      <c r="G73" s="38">
        <f t="shared" ref="G73:Q73" si="33">G6+G12+G15+G18+G21+G24+G30+G33+G36+G39+G42+G45+G48+G51+G54+G60+G9+G66+G69+G57+G63+G27</f>
        <v>320070.24222499999</v>
      </c>
      <c r="H73" s="38">
        <f t="shared" si="33"/>
        <v>203472.44224999999</v>
      </c>
      <c r="I73" s="38">
        <f t="shared" si="33"/>
        <v>362025.44199999998</v>
      </c>
      <c r="J73" s="38">
        <f t="shared" si="33"/>
        <v>835489.56850000005</v>
      </c>
      <c r="K73" s="38">
        <f t="shared" si="33"/>
        <v>1011088.1660000001</v>
      </c>
      <c r="L73" s="38">
        <f t="shared" si="33"/>
        <v>1116131.2412499997</v>
      </c>
      <c r="M73" s="38">
        <f t="shared" si="33"/>
        <v>1233157.44</v>
      </c>
      <c r="N73" s="38">
        <f t="shared" si="33"/>
        <v>1313731.6672499999</v>
      </c>
      <c r="O73" s="38">
        <f t="shared" si="33"/>
        <v>1689136.5563999999</v>
      </c>
      <c r="P73" s="38">
        <f t="shared" si="33"/>
        <v>1796543.095125</v>
      </c>
      <c r="Q73" s="38">
        <f t="shared" si="33"/>
        <v>1188454.9278750001</v>
      </c>
      <c r="R73" s="38">
        <f>SUM(R6:R72)+0.01</f>
        <v>11189539.620000001</v>
      </c>
      <c r="S73" s="39">
        <f>SUM(S6:S72)</f>
        <v>1.0000000000000002</v>
      </c>
      <c r="T73" s="39"/>
    </row>
    <row r="74" spans="1:23" s="36" customFormat="1" ht="15.75">
      <c r="B74" s="397" t="s">
        <v>752</v>
      </c>
      <c r="C74" s="397"/>
      <c r="D74" s="40">
        <v>1</v>
      </c>
      <c r="E74" s="40"/>
      <c r="F74" s="39">
        <f>F73/$D$73</f>
        <v>1.0745645068144141E-2</v>
      </c>
      <c r="G74" s="39">
        <f t="shared" ref="G74:Q74" si="34">G73/$D$73</f>
        <v>2.8604415675775961E-2</v>
      </c>
      <c r="H74" s="39">
        <f t="shared" si="34"/>
        <v>1.8184165688833021E-2</v>
      </c>
      <c r="I74" s="39">
        <f t="shared" si="34"/>
        <v>3.2353917553181621E-2</v>
      </c>
      <c r="J74" s="39">
        <f t="shared" si="34"/>
        <v>7.4667019164338974E-2</v>
      </c>
      <c r="K74" s="39">
        <f t="shared" si="34"/>
        <v>9.0360122153408259E-2</v>
      </c>
      <c r="L74" s="39">
        <f t="shared" si="34"/>
        <v>9.9747735845407123E-2</v>
      </c>
      <c r="M74" s="39">
        <f t="shared" si="34"/>
        <v>0.11020627148036879</v>
      </c>
      <c r="N74" s="39">
        <f t="shared" si="34"/>
        <v>0.11740712424628523</v>
      </c>
      <c r="O74" s="39">
        <f t="shared" si="34"/>
        <v>0.15095675204459999</v>
      </c>
      <c r="P74" s="39">
        <f t="shared" si="34"/>
        <v>0.16055558653364471</v>
      </c>
      <c r="Q74" s="39">
        <f t="shared" si="34"/>
        <v>0.10621124454601222</v>
      </c>
      <c r="R74" s="41"/>
      <c r="S74" s="41"/>
      <c r="T74" s="17"/>
    </row>
    <row r="75" spans="1:23" s="36" customFormat="1" ht="15.75">
      <c r="B75" s="397" t="s">
        <v>753</v>
      </c>
      <c r="C75" s="397"/>
      <c r="D75" s="37">
        <f t="shared" ref="D75:F76" si="35">D73</f>
        <v>11189539.609999999</v>
      </c>
      <c r="E75" s="37"/>
      <c r="F75" s="38">
        <f t="shared" si="35"/>
        <v>120238.821125</v>
      </c>
      <c r="G75" s="38">
        <f>G73+F75</f>
        <v>440309.06335000001</v>
      </c>
      <c r="H75" s="38">
        <f t="shared" ref="H75:Q76" si="36">H73+G75</f>
        <v>643781.50560000003</v>
      </c>
      <c r="I75" s="38">
        <f t="shared" si="36"/>
        <v>1005806.9476000001</v>
      </c>
      <c r="J75" s="38">
        <f t="shared" si="36"/>
        <v>1841296.5161000001</v>
      </c>
      <c r="K75" s="38">
        <f>K73+J75</f>
        <v>2852384.6821000003</v>
      </c>
      <c r="L75" s="38">
        <f t="shared" si="36"/>
        <v>3968515.9233499998</v>
      </c>
      <c r="M75" s="38">
        <f t="shared" si="36"/>
        <v>5201673.3633500002</v>
      </c>
      <c r="N75" s="38">
        <f t="shared" si="36"/>
        <v>6515405.0306000002</v>
      </c>
      <c r="O75" s="38">
        <f t="shared" si="36"/>
        <v>8204541.5870000003</v>
      </c>
      <c r="P75" s="38">
        <f t="shared" si="36"/>
        <v>10001084.682125</v>
      </c>
      <c r="Q75" s="38">
        <f>Q73+P75+0.01</f>
        <v>11189539.619999999</v>
      </c>
      <c r="R75" s="41"/>
      <c r="S75" s="41"/>
      <c r="T75" s="23"/>
      <c r="U75" s="42"/>
    </row>
    <row r="76" spans="1:23" s="36" customFormat="1" ht="15.75">
      <c r="B76" s="397" t="s">
        <v>754</v>
      </c>
      <c r="C76" s="397"/>
      <c r="D76" s="40">
        <f t="shared" si="35"/>
        <v>1</v>
      </c>
      <c r="E76" s="40"/>
      <c r="F76" s="39">
        <f t="shared" si="35"/>
        <v>1.0745645068144141E-2</v>
      </c>
      <c r="G76" s="39">
        <f>G74+F76</f>
        <v>3.9350060743920098E-2</v>
      </c>
      <c r="H76" s="39">
        <f t="shared" si="36"/>
        <v>5.7534226432753119E-2</v>
      </c>
      <c r="I76" s="39">
        <f t="shared" si="36"/>
        <v>8.988814398593474E-2</v>
      </c>
      <c r="J76" s="39">
        <f t="shared" si="36"/>
        <v>0.16455516315027371</v>
      </c>
      <c r="K76" s="39">
        <f>K74+J76</f>
        <v>0.25491528530368196</v>
      </c>
      <c r="L76" s="39">
        <f t="shared" si="36"/>
        <v>0.3546630211490891</v>
      </c>
      <c r="M76" s="39">
        <f t="shared" si="36"/>
        <v>0.46486929262945786</v>
      </c>
      <c r="N76" s="39">
        <f t="shared" si="36"/>
        <v>0.58227641687574305</v>
      </c>
      <c r="O76" s="39">
        <f t="shared" si="36"/>
        <v>0.73323316892034307</v>
      </c>
      <c r="P76" s="39">
        <f t="shared" si="36"/>
        <v>0.89378875545398784</v>
      </c>
      <c r="Q76" s="39">
        <f t="shared" si="36"/>
        <v>1</v>
      </c>
      <c r="R76" s="41"/>
      <c r="S76" s="41"/>
      <c r="T76" s="23"/>
    </row>
    <row r="78" spans="1:23">
      <c r="G78" s="318"/>
    </row>
    <row r="79" spans="1:23">
      <c r="G79" s="319"/>
    </row>
    <row r="80" spans="1:23">
      <c r="G80" s="319"/>
    </row>
  </sheetData>
  <customSheetViews>
    <customSheetView guid="{1D8CB36E-9B6A-4B9B-B1E2-DCA77B5E31B1}" scale="55" showPageBreaks="1" printArea="1" hiddenColumns="1" view="pageBreakPreview" topLeftCell="D4">
      <selection activeCell="D41" sqref="D41"/>
      <pageMargins left="0.39370078740157483" right="0.39370078740157483" top="0.39370078740157483" bottom="0.39370078740157483" header="0.31496062992125984" footer="0.31496062992125984"/>
      <printOptions horizontalCentered="1" verticalCentered="1"/>
      <pageSetup paperSize="9" scale="32" orientation="landscape" r:id="rId1"/>
      <headerFooter>
        <oddFooter>&amp;L &amp;CEng ª Angelita Gomes de Oliveira                                            CREA 91.552/D</oddFooter>
      </headerFooter>
    </customSheetView>
    <customSheetView guid="{17A4E753-33F2-4577-AD00-66EE1CD06ED8}" scale="55" showPageBreaks="1" printArea="1" hiddenColumns="1" view="pageBreakPreview" topLeftCell="D55">
      <selection activeCell="K93" sqref="K93"/>
      <pageMargins left="0.39370078740157483" right="0.39370078740157483" top="0.39370078740157483" bottom="0.39370078740157483" header="0.31496062992125984" footer="0.31496062992125984"/>
      <printOptions horizontalCentered="1" verticalCentered="1"/>
      <pageSetup paperSize="9" scale="32" orientation="landscape" verticalDpi="0" r:id="rId2"/>
      <headerFooter>
        <oddFooter>&amp;L &amp;CEng ª Angelita Gomes de Oliveira                                            CREA 91.552/D</oddFooter>
      </headerFooter>
    </customSheetView>
    <customSheetView guid="{9C8224A7-552D-41D4-9DDD-307712C35EF4}" scale="55" showPageBreaks="1" printArea="1" hiddenColumns="1" view="pageBreakPreview" topLeftCell="D4">
      <selection activeCell="D41" sqref="D41"/>
      <pageMargins left="0.39370078740157483" right="0.39370078740157483" top="0.39370078740157483" bottom="0.39370078740157483" header="0.31496062992125984" footer="0.31496062992125984"/>
      <printOptions horizontalCentered="1" verticalCentered="1"/>
      <pageSetup paperSize="9" scale="32" orientation="landscape" r:id="rId3"/>
      <headerFooter>
        <oddFooter>&amp;L &amp;CEng ª Angelita Gomes de Oliveira                                            CREA 91.552/D</oddFooter>
      </headerFooter>
    </customSheetView>
  </customSheetViews>
  <mergeCells count="8">
    <mergeCell ref="B75:C75"/>
    <mergeCell ref="B76:C76"/>
    <mergeCell ref="B1:T1"/>
    <mergeCell ref="B2:T2"/>
    <mergeCell ref="J3:T3"/>
    <mergeCell ref="F4:Q4"/>
    <mergeCell ref="B73:C73"/>
    <mergeCell ref="B74:C74"/>
  </mergeCells>
  <printOptions horizontalCentered="1" verticalCentered="1"/>
  <pageMargins left="0.39370078740157483" right="0.39370078740157483" top="0.39370078740157483" bottom="0.39370078740157483" header="0.31496062992125984" footer="0.31496062992125984"/>
  <pageSetup paperSize="9" scale="32" orientation="landscape" r:id="rId4"/>
  <headerFooter>
    <oddFooter>&amp;L &amp;CEng ª Angelita Gomes de Oliveira                                            CREA 91.552/D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view="pageBreakPreview" topLeftCell="C115" zoomScaleNormal="85" zoomScaleSheetLayoutView="100" workbookViewId="0">
      <selection activeCell="G138" sqref="G138"/>
    </sheetView>
  </sheetViews>
  <sheetFormatPr defaultRowHeight="11.25"/>
  <cols>
    <col min="1" max="1" width="9.85546875" style="391" customWidth="1"/>
    <col min="2" max="2" width="18.28515625" style="387" customWidth="1"/>
    <col min="3" max="3" width="13.140625" style="387" bestFit="1" customWidth="1"/>
    <col min="4" max="4" width="80.85546875" style="388" customWidth="1"/>
    <col min="5" max="5" width="13.140625" style="389" customWidth="1"/>
    <col min="6" max="6" width="13" style="388" customWidth="1"/>
    <col min="7" max="7" width="14.28515625" style="390" customWidth="1"/>
    <col min="8" max="8" width="15.42578125" style="390" bestFit="1" customWidth="1"/>
    <col min="9" max="16384" width="9.140625" style="372"/>
  </cols>
  <sheetData>
    <row r="1" spans="1:9" ht="15" customHeight="1">
      <c r="A1" s="405" t="s">
        <v>1462</v>
      </c>
      <c r="B1" s="406"/>
      <c r="C1" s="406"/>
      <c r="D1" s="406"/>
      <c r="E1" s="406"/>
      <c r="F1" s="406"/>
      <c r="G1" s="406"/>
      <c r="H1" s="407"/>
      <c r="I1"/>
    </row>
    <row r="2" spans="1:9" s="376" customFormat="1">
      <c r="A2" s="373" t="s">
        <v>267</v>
      </c>
      <c r="B2" s="373" t="s">
        <v>1</v>
      </c>
      <c r="C2" s="373" t="s">
        <v>1321</v>
      </c>
      <c r="D2" s="374" t="s">
        <v>2</v>
      </c>
      <c r="E2" s="374" t="s">
        <v>16</v>
      </c>
      <c r="F2" s="374" t="s">
        <v>4</v>
      </c>
      <c r="G2" s="375" t="s">
        <v>268</v>
      </c>
      <c r="H2" s="375" t="s">
        <v>269</v>
      </c>
    </row>
    <row r="3" spans="1:9" ht="45">
      <c r="A3" s="377" t="s">
        <v>1713</v>
      </c>
      <c r="B3" s="377" t="s">
        <v>1480</v>
      </c>
      <c r="C3" s="377" t="s">
        <v>254</v>
      </c>
      <c r="D3" s="378" t="s">
        <v>270</v>
      </c>
      <c r="E3" s="379" t="s">
        <v>21</v>
      </c>
      <c r="F3" s="380">
        <v>6500</v>
      </c>
      <c r="G3" s="381">
        <v>3.6</v>
      </c>
      <c r="H3" s="380">
        <f>ROUND(F3*G3,2)</f>
        <v>23400</v>
      </c>
    </row>
    <row r="4" spans="1:9" ht="45">
      <c r="A4" s="377" t="s">
        <v>1714</v>
      </c>
      <c r="B4" s="377" t="s">
        <v>1481</v>
      </c>
      <c r="C4" s="377" t="s">
        <v>254</v>
      </c>
      <c r="D4" s="378" t="s">
        <v>271</v>
      </c>
      <c r="E4" s="379" t="s">
        <v>21</v>
      </c>
      <c r="F4" s="380">
        <v>240</v>
      </c>
      <c r="G4" s="381">
        <v>70.400000000000006</v>
      </c>
      <c r="H4" s="380">
        <f t="shared" ref="H4:H67" si="0">ROUND(F4*G4,2)</f>
        <v>16896</v>
      </c>
    </row>
    <row r="5" spans="1:9" ht="45">
      <c r="A5" s="377" t="s">
        <v>1715</v>
      </c>
      <c r="B5" s="377" t="s">
        <v>1482</v>
      </c>
      <c r="C5" s="377" t="s">
        <v>254</v>
      </c>
      <c r="D5" s="378" t="s">
        <v>272</v>
      </c>
      <c r="E5" s="379" t="s">
        <v>21</v>
      </c>
      <c r="F5" s="380">
        <v>210</v>
      </c>
      <c r="G5" s="381">
        <v>10.58</v>
      </c>
      <c r="H5" s="380">
        <f t="shared" si="0"/>
        <v>2221.8000000000002</v>
      </c>
    </row>
    <row r="6" spans="1:9" ht="45">
      <c r="A6" s="377" t="s">
        <v>1716</v>
      </c>
      <c r="B6" s="377" t="s">
        <v>1483</v>
      </c>
      <c r="C6" s="377" t="s">
        <v>254</v>
      </c>
      <c r="D6" s="378" t="s">
        <v>273</v>
      </c>
      <c r="E6" s="379" t="s">
        <v>21</v>
      </c>
      <c r="F6" s="380">
        <v>975</v>
      </c>
      <c r="G6" s="381">
        <v>11.46</v>
      </c>
      <c r="H6" s="380">
        <f t="shared" si="0"/>
        <v>11173.5</v>
      </c>
    </row>
    <row r="7" spans="1:9" ht="45">
      <c r="A7" s="377" t="s">
        <v>1717</v>
      </c>
      <c r="B7" s="377" t="s">
        <v>1484</v>
      </c>
      <c r="C7" s="377" t="s">
        <v>254</v>
      </c>
      <c r="D7" s="378" t="s">
        <v>274</v>
      </c>
      <c r="E7" s="379" t="s">
        <v>21</v>
      </c>
      <c r="F7" s="380">
        <v>750</v>
      </c>
      <c r="G7" s="381">
        <v>10.58</v>
      </c>
      <c r="H7" s="380">
        <f t="shared" si="0"/>
        <v>7935</v>
      </c>
    </row>
    <row r="8" spans="1:9" ht="45">
      <c r="A8" s="377" t="s">
        <v>1718</v>
      </c>
      <c r="B8" s="377" t="s">
        <v>1485</v>
      </c>
      <c r="C8" s="377" t="s">
        <v>254</v>
      </c>
      <c r="D8" s="378" t="s">
        <v>275</v>
      </c>
      <c r="E8" s="379" t="s">
        <v>21</v>
      </c>
      <c r="F8" s="380">
        <v>750</v>
      </c>
      <c r="G8" s="381">
        <v>89.96</v>
      </c>
      <c r="H8" s="380">
        <f t="shared" si="0"/>
        <v>67470</v>
      </c>
    </row>
    <row r="9" spans="1:9" ht="45">
      <c r="A9" s="377" t="s">
        <v>1719</v>
      </c>
      <c r="B9" s="377" t="s">
        <v>1486</v>
      </c>
      <c r="C9" s="377" t="s">
        <v>254</v>
      </c>
      <c r="D9" s="378" t="s">
        <v>276</v>
      </c>
      <c r="E9" s="379" t="s">
        <v>21</v>
      </c>
      <c r="F9" s="380">
        <v>2500</v>
      </c>
      <c r="G9" s="381">
        <v>89.96</v>
      </c>
      <c r="H9" s="380">
        <f t="shared" si="0"/>
        <v>224900</v>
      </c>
    </row>
    <row r="10" spans="1:9" ht="45">
      <c r="A10" s="377" t="s">
        <v>1720</v>
      </c>
      <c r="B10" s="377" t="s">
        <v>1487</v>
      </c>
      <c r="C10" s="377" t="s">
        <v>254</v>
      </c>
      <c r="D10" s="378" t="s">
        <v>277</v>
      </c>
      <c r="E10" s="379" t="s">
        <v>21</v>
      </c>
      <c r="F10" s="380">
        <v>350</v>
      </c>
      <c r="G10" s="381">
        <v>73.86</v>
      </c>
      <c r="H10" s="380">
        <f t="shared" si="0"/>
        <v>25851</v>
      </c>
    </row>
    <row r="11" spans="1:9" ht="45">
      <c r="A11" s="377" t="s">
        <v>1721</v>
      </c>
      <c r="B11" s="377" t="s">
        <v>1488</v>
      </c>
      <c r="C11" s="377" t="s">
        <v>254</v>
      </c>
      <c r="D11" s="378" t="s">
        <v>278</v>
      </c>
      <c r="E11" s="379" t="s">
        <v>21</v>
      </c>
      <c r="F11" s="380">
        <v>50</v>
      </c>
      <c r="G11" s="381">
        <v>89.96</v>
      </c>
      <c r="H11" s="380">
        <f t="shared" si="0"/>
        <v>4498</v>
      </c>
    </row>
    <row r="12" spans="1:9" ht="45">
      <c r="A12" s="377" t="s">
        <v>1722</v>
      </c>
      <c r="B12" s="377" t="s">
        <v>1489</v>
      </c>
      <c r="C12" s="377" t="s">
        <v>254</v>
      </c>
      <c r="D12" s="378" t="s">
        <v>279</v>
      </c>
      <c r="E12" s="379" t="s">
        <v>21</v>
      </c>
      <c r="F12" s="380">
        <v>4300</v>
      </c>
      <c r="G12" s="381">
        <v>3.7</v>
      </c>
      <c r="H12" s="380">
        <f t="shared" si="0"/>
        <v>15910</v>
      </c>
    </row>
    <row r="13" spans="1:9" ht="45">
      <c r="A13" s="377" t="s">
        <v>1723</v>
      </c>
      <c r="B13" s="377" t="s">
        <v>1490</v>
      </c>
      <c r="C13" s="377" t="s">
        <v>254</v>
      </c>
      <c r="D13" s="378" t="s">
        <v>280</v>
      </c>
      <c r="E13" s="379" t="s">
        <v>21</v>
      </c>
      <c r="F13" s="380">
        <v>4300</v>
      </c>
      <c r="G13" s="381">
        <v>3.7</v>
      </c>
      <c r="H13" s="380">
        <f t="shared" si="0"/>
        <v>15910</v>
      </c>
    </row>
    <row r="14" spans="1:9" ht="45">
      <c r="A14" s="377" t="s">
        <v>1724</v>
      </c>
      <c r="B14" s="377" t="s">
        <v>1491</v>
      </c>
      <c r="C14" s="377" t="s">
        <v>254</v>
      </c>
      <c r="D14" s="378" t="s">
        <v>281</v>
      </c>
      <c r="E14" s="379" t="s">
        <v>21</v>
      </c>
      <c r="F14" s="380">
        <v>4300</v>
      </c>
      <c r="G14" s="381">
        <v>3.7</v>
      </c>
      <c r="H14" s="380">
        <f t="shared" si="0"/>
        <v>15910</v>
      </c>
    </row>
    <row r="15" spans="1:9" ht="45">
      <c r="A15" s="377" t="s">
        <v>1725</v>
      </c>
      <c r="B15" s="377" t="s">
        <v>1492</v>
      </c>
      <c r="C15" s="377" t="s">
        <v>254</v>
      </c>
      <c r="D15" s="378" t="s">
        <v>282</v>
      </c>
      <c r="E15" s="379" t="s">
        <v>21</v>
      </c>
      <c r="F15" s="380">
        <v>7600</v>
      </c>
      <c r="G15" s="381">
        <v>3.7</v>
      </c>
      <c r="H15" s="380">
        <f t="shared" si="0"/>
        <v>28120</v>
      </c>
    </row>
    <row r="16" spans="1:9" ht="45">
      <c r="A16" s="377" t="s">
        <v>1726</v>
      </c>
      <c r="B16" s="377" t="s">
        <v>1493</v>
      </c>
      <c r="C16" s="377" t="s">
        <v>254</v>
      </c>
      <c r="D16" s="378" t="s">
        <v>283</v>
      </c>
      <c r="E16" s="379" t="s">
        <v>21</v>
      </c>
      <c r="F16" s="380">
        <v>4300</v>
      </c>
      <c r="G16" s="381">
        <v>3.7</v>
      </c>
      <c r="H16" s="380">
        <f t="shared" si="0"/>
        <v>15910</v>
      </c>
    </row>
    <row r="17" spans="1:8" ht="45">
      <c r="A17" s="377" t="s">
        <v>1727</v>
      </c>
      <c r="B17" s="377" t="s">
        <v>1494</v>
      </c>
      <c r="C17" s="377" t="s">
        <v>254</v>
      </c>
      <c r="D17" s="378" t="s">
        <v>284</v>
      </c>
      <c r="E17" s="379" t="s">
        <v>21</v>
      </c>
      <c r="F17" s="380">
        <v>400</v>
      </c>
      <c r="G17" s="381">
        <v>114.57</v>
      </c>
      <c r="H17" s="380">
        <f t="shared" si="0"/>
        <v>45828</v>
      </c>
    </row>
    <row r="18" spans="1:8" ht="45">
      <c r="A18" s="377" t="s">
        <v>1728</v>
      </c>
      <c r="B18" s="377" t="s">
        <v>1495</v>
      </c>
      <c r="C18" s="377" t="s">
        <v>254</v>
      </c>
      <c r="D18" s="378" t="s">
        <v>285</v>
      </c>
      <c r="E18" s="379" t="s">
        <v>21</v>
      </c>
      <c r="F18" s="380">
        <v>4550</v>
      </c>
      <c r="G18" s="381">
        <v>114.57</v>
      </c>
      <c r="H18" s="380">
        <f t="shared" si="0"/>
        <v>521293.5</v>
      </c>
    </row>
    <row r="19" spans="1:8" ht="45">
      <c r="A19" s="377" t="s">
        <v>1729</v>
      </c>
      <c r="B19" s="377" t="s">
        <v>1496</v>
      </c>
      <c r="C19" s="377" t="s">
        <v>254</v>
      </c>
      <c r="D19" s="378" t="s">
        <v>286</v>
      </c>
      <c r="E19" s="379" t="s">
        <v>21</v>
      </c>
      <c r="F19" s="380">
        <v>850</v>
      </c>
      <c r="G19" s="381">
        <v>94.97</v>
      </c>
      <c r="H19" s="380">
        <f t="shared" si="0"/>
        <v>80724.5</v>
      </c>
    </row>
    <row r="20" spans="1:8" ht="45">
      <c r="A20" s="377" t="s">
        <v>1730</v>
      </c>
      <c r="B20" s="377" t="s">
        <v>1497</v>
      </c>
      <c r="C20" s="377" t="s">
        <v>254</v>
      </c>
      <c r="D20" s="378" t="s">
        <v>287</v>
      </c>
      <c r="E20" s="379" t="s">
        <v>21</v>
      </c>
      <c r="F20" s="380">
        <v>200</v>
      </c>
      <c r="G20" s="381">
        <v>14.09</v>
      </c>
      <c r="H20" s="380">
        <f t="shared" si="0"/>
        <v>2818</v>
      </c>
    </row>
    <row r="21" spans="1:8" ht="45">
      <c r="A21" s="377" t="s">
        <v>1731</v>
      </c>
      <c r="B21" s="377" t="s">
        <v>1498</v>
      </c>
      <c r="C21" s="377" t="s">
        <v>254</v>
      </c>
      <c r="D21" s="378" t="s">
        <v>288</v>
      </c>
      <c r="E21" s="379" t="s">
        <v>21</v>
      </c>
      <c r="F21" s="380">
        <v>495</v>
      </c>
      <c r="G21" s="381">
        <v>12.69</v>
      </c>
      <c r="H21" s="380">
        <f t="shared" si="0"/>
        <v>6281.55</v>
      </c>
    </row>
    <row r="22" spans="1:8" ht="45">
      <c r="A22" s="377" t="s">
        <v>1732</v>
      </c>
      <c r="B22" s="377" t="s">
        <v>1499</v>
      </c>
      <c r="C22" s="377" t="s">
        <v>254</v>
      </c>
      <c r="D22" s="378" t="s">
        <v>289</v>
      </c>
      <c r="E22" s="379" t="s">
        <v>21</v>
      </c>
      <c r="F22" s="380">
        <v>50</v>
      </c>
      <c r="G22" s="381">
        <v>18.29</v>
      </c>
      <c r="H22" s="380">
        <f t="shared" si="0"/>
        <v>914.5</v>
      </c>
    </row>
    <row r="23" spans="1:8" ht="45">
      <c r="A23" s="377" t="s">
        <v>1733</v>
      </c>
      <c r="B23" s="377" t="s">
        <v>1500</v>
      </c>
      <c r="C23" s="377" t="s">
        <v>254</v>
      </c>
      <c r="D23" s="378" t="s">
        <v>290</v>
      </c>
      <c r="E23" s="379" t="s">
        <v>21</v>
      </c>
      <c r="F23" s="380">
        <v>3620</v>
      </c>
      <c r="G23" s="381">
        <v>18.29</v>
      </c>
      <c r="H23" s="380">
        <f t="shared" si="0"/>
        <v>66209.8</v>
      </c>
    </row>
    <row r="24" spans="1:8" ht="45">
      <c r="A24" s="377" t="s">
        <v>1734</v>
      </c>
      <c r="B24" s="377" t="s">
        <v>1501</v>
      </c>
      <c r="C24" s="377" t="s">
        <v>254</v>
      </c>
      <c r="D24" s="378" t="s">
        <v>291</v>
      </c>
      <c r="E24" s="379" t="s">
        <v>21</v>
      </c>
      <c r="F24" s="380">
        <v>65</v>
      </c>
      <c r="G24" s="381">
        <v>16.39</v>
      </c>
      <c r="H24" s="380">
        <f t="shared" si="0"/>
        <v>1065.3499999999999</v>
      </c>
    </row>
    <row r="25" spans="1:8" ht="45">
      <c r="A25" s="377" t="s">
        <v>1735</v>
      </c>
      <c r="B25" s="377" t="s">
        <v>1502</v>
      </c>
      <c r="C25" s="377" t="s">
        <v>254</v>
      </c>
      <c r="D25" s="378" t="s">
        <v>292</v>
      </c>
      <c r="E25" s="379" t="s">
        <v>21</v>
      </c>
      <c r="F25" s="380">
        <v>2000</v>
      </c>
      <c r="G25" s="381">
        <v>4.67</v>
      </c>
      <c r="H25" s="380">
        <f t="shared" si="0"/>
        <v>9340</v>
      </c>
    </row>
    <row r="26" spans="1:8" ht="45">
      <c r="A26" s="377" t="s">
        <v>1736</v>
      </c>
      <c r="B26" s="377" t="s">
        <v>1503</v>
      </c>
      <c r="C26" s="377" t="s">
        <v>254</v>
      </c>
      <c r="D26" s="378" t="s">
        <v>293</v>
      </c>
      <c r="E26" s="379" t="s">
        <v>21</v>
      </c>
      <c r="F26" s="380">
        <v>9500</v>
      </c>
      <c r="G26" s="381">
        <v>4.67</v>
      </c>
      <c r="H26" s="380">
        <f t="shared" si="0"/>
        <v>44365</v>
      </c>
    </row>
    <row r="27" spans="1:8" ht="45">
      <c r="A27" s="377" t="s">
        <v>1737</v>
      </c>
      <c r="B27" s="377" t="s">
        <v>1504</v>
      </c>
      <c r="C27" s="377" t="s">
        <v>254</v>
      </c>
      <c r="D27" s="378" t="s">
        <v>294</v>
      </c>
      <c r="E27" s="379" t="s">
        <v>21</v>
      </c>
      <c r="F27" s="380">
        <v>2000</v>
      </c>
      <c r="G27" s="381">
        <v>4.67</v>
      </c>
      <c r="H27" s="380">
        <f t="shared" si="0"/>
        <v>9340</v>
      </c>
    </row>
    <row r="28" spans="1:8" ht="45">
      <c r="A28" s="377" t="s">
        <v>1738</v>
      </c>
      <c r="B28" s="377" t="s">
        <v>1505</v>
      </c>
      <c r="C28" s="377" t="s">
        <v>254</v>
      </c>
      <c r="D28" s="378" t="s">
        <v>295</v>
      </c>
      <c r="E28" s="379" t="s">
        <v>21</v>
      </c>
      <c r="F28" s="380">
        <v>7500</v>
      </c>
      <c r="G28" s="381">
        <v>4.67</v>
      </c>
      <c r="H28" s="380">
        <f t="shared" si="0"/>
        <v>35025</v>
      </c>
    </row>
    <row r="29" spans="1:8" ht="45">
      <c r="A29" s="377" t="s">
        <v>1739</v>
      </c>
      <c r="B29" s="377" t="s">
        <v>1506</v>
      </c>
      <c r="C29" s="377" t="s">
        <v>254</v>
      </c>
      <c r="D29" s="378" t="s">
        <v>296</v>
      </c>
      <c r="E29" s="379" t="s">
        <v>21</v>
      </c>
      <c r="F29" s="380">
        <v>9500</v>
      </c>
      <c r="G29" s="381">
        <v>4.67</v>
      </c>
      <c r="H29" s="380">
        <f t="shared" si="0"/>
        <v>44365</v>
      </c>
    </row>
    <row r="30" spans="1:8" ht="45">
      <c r="A30" s="377" t="s">
        <v>1740</v>
      </c>
      <c r="B30" s="377" t="s">
        <v>1507</v>
      </c>
      <c r="C30" s="377" t="s">
        <v>254</v>
      </c>
      <c r="D30" s="378" t="s">
        <v>297</v>
      </c>
      <c r="E30" s="379" t="s">
        <v>21</v>
      </c>
      <c r="F30" s="380">
        <v>7500</v>
      </c>
      <c r="G30" s="381">
        <v>4.67</v>
      </c>
      <c r="H30" s="380">
        <f t="shared" si="0"/>
        <v>35025</v>
      </c>
    </row>
    <row r="31" spans="1:8" ht="45">
      <c r="A31" s="377" t="s">
        <v>1741</v>
      </c>
      <c r="B31" s="377" t="s">
        <v>1508</v>
      </c>
      <c r="C31" s="377" t="s">
        <v>254</v>
      </c>
      <c r="D31" s="378" t="s">
        <v>298</v>
      </c>
      <c r="E31" s="379" t="s">
        <v>21</v>
      </c>
      <c r="F31" s="380">
        <v>115</v>
      </c>
      <c r="G31" s="381">
        <v>26.78</v>
      </c>
      <c r="H31" s="380">
        <f t="shared" si="0"/>
        <v>3079.7</v>
      </c>
    </row>
    <row r="32" spans="1:8" ht="45">
      <c r="A32" s="377" t="s">
        <v>1742</v>
      </c>
      <c r="B32" s="377" t="s">
        <v>1509</v>
      </c>
      <c r="C32" s="377" t="s">
        <v>254</v>
      </c>
      <c r="D32" s="378" t="s">
        <v>299</v>
      </c>
      <c r="E32" s="379" t="s">
        <v>21</v>
      </c>
      <c r="F32" s="380">
        <v>1470</v>
      </c>
      <c r="G32" s="381">
        <v>26.78</v>
      </c>
      <c r="H32" s="380">
        <f t="shared" si="0"/>
        <v>39366.6</v>
      </c>
    </row>
    <row r="33" spans="1:10" ht="45">
      <c r="A33" s="377" t="s">
        <v>1743</v>
      </c>
      <c r="B33" s="377" t="s">
        <v>1510</v>
      </c>
      <c r="C33" s="377" t="s">
        <v>254</v>
      </c>
      <c r="D33" s="378" t="s">
        <v>300</v>
      </c>
      <c r="E33" s="379" t="s">
        <v>21</v>
      </c>
      <c r="F33" s="380">
        <v>200</v>
      </c>
      <c r="G33" s="381">
        <v>37.590000000000003</v>
      </c>
      <c r="H33" s="380">
        <f t="shared" si="0"/>
        <v>7518</v>
      </c>
    </row>
    <row r="34" spans="1:10" ht="45">
      <c r="A34" s="377" t="s">
        <v>1744</v>
      </c>
      <c r="B34" s="377" t="s">
        <v>1511</v>
      </c>
      <c r="C34" s="377" t="s">
        <v>254</v>
      </c>
      <c r="D34" s="378" t="s">
        <v>301</v>
      </c>
      <c r="E34" s="379" t="s">
        <v>21</v>
      </c>
      <c r="F34" s="380">
        <v>80</v>
      </c>
      <c r="G34" s="381">
        <v>30.43</v>
      </c>
      <c r="H34" s="380">
        <f t="shared" si="0"/>
        <v>2434.4</v>
      </c>
    </row>
    <row r="35" spans="1:10" ht="15" customHeight="1">
      <c r="A35" s="377" t="s">
        <v>1745</v>
      </c>
      <c r="B35" s="377"/>
      <c r="C35" s="377" t="s">
        <v>304</v>
      </c>
      <c r="D35" s="378" t="s">
        <v>302</v>
      </c>
      <c r="E35" s="379" t="s">
        <v>303</v>
      </c>
      <c r="F35" s="380">
        <v>11</v>
      </c>
      <c r="G35" s="380">
        <v>29.439999999999998</v>
      </c>
      <c r="H35" s="380">
        <f t="shared" si="0"/>
        <v>323.83999999999997</v>
      </c>
      <c r="J35" s="382"/>
    </row>
    <row r="36" spans="1:10" ht="30" customHeight="1">
      <c r="A36" s="377" t="s">
        <v>1746</v>
      </c>
      <c r="B36" s="377" t="s">
        <v>304</v>
      </c>
      <c r="C36" s="377" t="s">
        <v>304</v>
      </c>
      <c r="D36" s="378" t="s">
        <v>305</v>
      </c>
      <c r="E36" s="379" t="s">
        <v>303</v>
      </c>
      <c r="F36" s="380">
        <v>22</v>
      </c>
      <c r="G36" s="380">
        <v>67.007999999999996</v>
      </c>
      <c r="H36" s="380">
        <f t="shared" si="0"/>
        <v>1474.18</v>
      </c>
      <c r="J36" s="382"/>
    </row>
    <row r="37" spans="1:10">
      <c r="A37" s="377" t="s">
        <v>1747</v>
      </c>
      <c r="B37" s="377"/>
      <c r="C37" s="377" t="s">
        <v>304</v>
      </c>
      <c r="D37" s="378" t="s">
        <v>306</v>
      </c>
      <c r="E37" s="379" t="s">
        <v>303</v>
      </c>
      <c r="F37" s="380">
        <v>5</v>
      </c>
      <c r="G37" s="380">
        <v>79.84</v>
      </c>
      <c r="H37" s="380">
        <f t="shared" si="0"/>
        <v>399.2</v>
      </c>
      <c r="J37" s="382"/>
    </row>
    <row r="38" spans="1:10" ht="15" customHeight="1">
      <c r="A38" s="377" t="s">
        <v>1748</v>
      </c>
      <c r="B38" s="377" t="s">
        <v>304</v>
      </c>
      <c r="C38" s="377" t="s">
        <v>304</v>
      </c>
      <c r="D38" s="378" t="s">
        <v>307</v>
      </c>
      <c r="E38" s="379" t="s">
        <v>303</v>
      </c>
      <c r="F38" s="380">
        <v>1</v>
      </c>
      <c r="G38" s="380">
        <v>62.879999999999995</v>
      </c>
      <c r="H38" s="380">
        <f t="shared" si="0"/>
        <v>62.88</v>
      </c>
      <c r="J38" s="382"/>
    </row>
    <row r="39" spans="1:10" ht="15" customHeight="1">
      <c r="A39" s="377" t="s">
        <v>1749</v>
      </c>
      <c r="B39" s="377" t="s">
        <v>304</v>
      </c>
      <c r="C39" s="377" t="s">
        <v>304</v>
      </c>
      <c r="D39" s="378" t="s">
        <v>308</v>
      </c>
      <c r="E39" s="379" t="s">
        <v>303</v>
      </c>
      <c r="F39" s="380">
        <v>2</v>
      </c>
      <c r="G39" s="380">
        <v>57.407999999999994</v>
      </c>
      <c r="H39" s="380">
        <f t="shared" si="0"/>
        <v>114.82</v>
      </c>
      <c r="J39" s="382"/>
    </row>
    <row r="40" spans="1:10" ht="15" customHeight="1">
      <c r="A40" s="377" t="s">
        <v>1750</v>
      </c>
      <c r="B40" s="377" t="s">
        <v>304</v>
      </c>
      <c r="C40" s="377" t="s">
        <v>304</v>
      </c>
      <c r="D40" s="378" t="s">
        <v>309</v>
      </c>
      <c r="E40" s="379" t="s">
        <v>303</v>
      </c>
      <c r="F40" s="380">
        <v>12</v>
      </c>
      <c r="G40" s="380">
        <v>174.72</v>
      </c>
      <c r="H40" s="380">
        <f t="shared" si="0"/>
        <v>2096.64</v>
      </c>
      <c r="J40" s="382"/>
    </row>
    <row r="41" spans="1:10">
      <c r="A41" s="377" t="s">
        <v>1751</v>
      </c>
      <c r="B41" s="377" t="s">
        <v>1512</v>
      </c>
      <c r="C41" s="377" t="s">
        <v>254</v>
      </c>
      <c r="D41" s="378" t="s">
        <v>310</v>
      </c>
      <c r="E41" s="379" t="s">
        <v>303</v>
      </c>
      <c r="F41" s="380">
        <v>2000</v>
      </c>
      <c r="G41" s="380">
        <v>3.7359999999999997E-2</v>
      </c>
      <c r="H41" s="383">
        <f t="shared" si="0"/>
        <v>74.72</v>
      </c>
    </row>
    <row r="42" spans="1:10">
      <c r="A42" s="377" t="s">
        <v>1752</v>
      </c>
      <c r="B42" s="377" t="s">
        <v>1513</v>
      </c>
      <c r="C42" s="377" t="s">
        <v>254</v>
      </c>
      <c r="D42" s="378" t="s">
        <v>311</v>
      </c>
      <c r="E42" s="379" t="s">
        <v>303</v>
      </c>
      <c r="F42" s="380">
        <v>2000</v>
      </c>
      <c r="G42" s="380">
        <v>3.7359999999999997E-2</v>
      </c>
      <c r="H42" s="383">
        <f t="shared" si="0"/>
        <v>74.72</v>
      </c>
    </row>
    <row r="43" spans="1:10">
      <c r="A43" s="377" t="s">
        <v>1753</v>
      </c>
      <c r="B43" s="377" t="s">
        <v>1514</v>
      </c>
      <c r="C43" s="377" t="s">
        <v>254</v>
      </c>
      <c r="D43" s="378" t="s">
        <v>312</v>
      </c>
      <c r="E43" s="379" t="s">
        <v>303</v>
      </c>
      <c r="F43" s="380">
        <v>2000</v>
      </c>
      <c r="G43" s="380">
        <v>3.7359999999999997E-2</v>
      </c>
      <c r="H43" s="383">
        <f t="shared" si="0"/>
        <v>74.72</v>
      </c>
    </row>
    <row r="44" spans="1:10">
      <c r="A44" s="377" t="s">
        <v>1754</v>
      </c>
      <c r="B44" s="377" t="s">
        <v>1515</v>
      </c>
      <c r="C44" s="377" t="s">
        <v>254</v>
      </c>
      <c r="D44" s="378" t="s">
        <v>313</v>
      </c>
      <c r="E44" s="379" t="s">
        <v>303</v>
      </c>
      <c r="F44" s="380">
        <v>2000</v>
      </c>
      <c r="G44" s="380">
        <v>3.7359999999999997E-2</v>
      </c>
      <c r="H44" s="383">
        <f t="shared" si="0"/>
        <v>74.72</v>
      </c>
    </row>
    <row r="45" spans="1:10" ht="45">
      <c r="A45" s="377" t="s">
        <v>1755</v>
      </c>
      <c r="B45" s="377"/>
      <c r="C45" s="377" t="s">
        <v>304</v>
      </c>
      <c r="D45" s="378" t="s">
        <v>314</v>
      </c>
      <c r="E45" s="379" t="s">
        <v>303</v>
      </c>
      <c r="F45" s="380">
        <v>42</v>
      </c>
      <c r="G45" s="380">
        <v>103.71199999999999</v>
      </c>
      <c r="H45" s="380">
        <f t="shared" si="0"/>
        <v>4355.8999999999996</v>
      </c>
      <c r="J45" s="382"/>
    </row>
    <row r="46" spans="1:10">
      <c r="A46" s="377" t="s">
        <v>1756</v>
      </c>
      <c r="B46" s="377"/>
      <c r="C46" s="377" t="s">
        <v>304</v>
      </c>
      <c r="D46" s="378" t="s">
        <v>315</v>
      </c>
      <c r="E46" s="379" t="s">
        <v>303</v>
      </c>
      <c r="F46" s="380">
        <v>4100</v>
      </c>
      <c r="G46" s="380">
        <v>0.17599999999999999</v>
      </c>
      <c r="H46" s="380">
        <f t="shared" si="0"/>
        <v>721.6</v>
      </c>
      <c r="J46" s="382"/>
    </row>
    <row r="47" spans="1:10">
      <c r="A47" s="377" t="s">
        <v>1757</v>
      </c>
      <c r="B47" s="377"/>
      <c r="C47" s="377" t="s">
        <v>304</v>
      </c>
      <c r="D47" s="378" t="s">
        <v>316</v>
      </c>
      <c r="E47" s="379" t="s">
        <v>303</v>
      </c>
      <c r="F47" s="380">
        <v>1200</v>
      </c>
      <c r="G47" s="380">
        <v>0.10400000000000001</v>
      </c>
      <c r="H47" s="380">
        <f t="shared" si="0"/>
        <v>124.8</v>
      </c>
      <c r="J47" s="382"/>
    </row>
    <row r="48" spans="1:10" ht="22.5">
      <c r="A48" s="377" t="s">
        <v>1758</v>
      </c>
      <c r="B48" s="377"/>
      <c r="C48" s="377" t="s">
        <v>304</v>
      </c>
      <c r="D48" s="378" t="s">
        <v>317</v>
      </c>
      <c r="E48" s="379" t="s">
        <v>303</v>
      </c>
      <c r="F48" s="380">
        <v>42</v>
      </c>
      <c r="G48" s="380">
        <v>164.304</v>
      </c>
      <c r="H48" s="380">
        <f t="shared" si="0"/>
        <v>6900.77</v>
      </c>
      <c r="J48" s="382"/>
    </row>
    <row r="49" spans="1:10">
      <c r="A49" s="377" t="s">
        <v>1759</v>
      </c>
      <c r="B49" s="377"/>
      <c r="C49" s="377" t="s">
        <v>304</v>
      </c>
      <c r="D49" s="378" t="s">
        <v>318</v>
      </c>
      <c r="E49" s="379" t="s">
        <v>303</v>
      </c>
      <c r="F49" s="380">
        <v>1</v>
      </c>
      <c r="G49" s="380">
        <v>28800</v>
      </c>
      <c r="H49" s="380">
        <f t="shared" si="0"/>
        <v>28800</v>
      </c>
      <c r="J49" s="382"/>
    </row>
    <row r="50" spans="1:10">
      <c r="A50" s="377" t="s">
        <v>1760</v>
      </c>
      <c r="B50" s="377"/>
      <c r="C50" s="377" t="s">
        <v>304</v>
      </c>
      <c r="D50" s="378" t="s">
        <v>319</v>
      </c>
      <c r="E50" s="379" t="s">
        <v>21</v>
      </c>
      <c r="F50" s="380">
        <v>2380</v>
      </c>
      <c r="G50" s="380">
        <v>0.67199999999999993</v>
      </c>
      <c r="H50" s="380">
        <f t="shared" si="0"/>
        <v>1599.36</v>
      </c>
      <c r="J50" s="382"/>
    </row>
    <row r="51" spans="1:10">
      <c r="A51" s="377" t="s">
        <v>1761</v>
      </c>
      <c r="B51" s="377"/>
      <c r="C51" s="377" t="s">
        <v>304</v>
      </c>
      <c r="D51" s="378" t="s">
        <v>320</v>
      </c>
      <c r="E51" s="379" t="s">
        <v>21</v>
      </c>
      <c r="F51" s="380">
        <v>24</v>
      </c>
      <c r="G51" s="380">
        <v>4.952</v>
      </c>
      <c r="H51" s="380">
        <f t="shared" si="0"/>
        <v>118.85</v>
      </c>
      <c r="J51" s="382"/>
    </row>
    <row r="52" spans="1:10">
      <c r="A52" s="377" t="s">
        <v>1762</v>
      </c>
      <c r="B52" s="377"/>
      <c r="C52" s="377" t="s">
        <v>304</v>
      </c>
      <c r="D52" s="378" t="s">
        <v>321</v>
      </c>
      <c r="E52" s="379" t="s">
        <v>21</v>
      </c>
      <c r="F52" s="380">
        <v>800</v>
      </c>
      <c r="G52" s="380">
        <v>6.6719999999999997</v>
      </c>
      <c r="H52" s="380">
        <f t="shared" si="0"/>
        <v>5337.6</v>
      </c>
      <c r="J52" s="382"/>
    </row>
    <row r="53" spans="1:10">
      <c r="A53" s="377" t="s">
        <v>1763</v>
      </c>
      <c r="B53" s="377"/>
      <c r="C53" s="377" t="s">
        <v>304</v>
      </c>
      <c r="D53" s="378" t="s">
        <v>322</v>
      </c>
      <c r="E53" s="379" t="s">
        <v>303</v>
      </c>
      <c r="F53" s="380">
        <v>130</v>
      </c>
      <c r="G53" s="380">
        <v>0.67199999999999993</v>
      </c>
      <c r="H53" s="380">
        <f t="shared" si="0"/>
        <v>87.36</v>
      </c>
      <c r="J53" s="382"/>
    </row>
    <row r="54" spans="1:10">
      <c r="A54" s="377" t="s">
        <v>1764</v>
      </c>
      <c r="B54" s="377"/>
      <c r="C54" s="377" t="s">
        <v>304</v>
      </c>
      <c r="D54" s="378" t="s">
        <v>323</v>
      </c>
      <c r="E54" s="379" t="s">
        <v>303</v>
      </c>
      <c r="F54" s="380">
        <v>3450</v>
      </c>
      <c r="G54" s="380">
        <v>0.41600000000000004</v>
      </c>
      <c r="H54" s="380">
        <f t="shared" si="0"/>
        <v>1435.2</v>
      </c>
      <c r="J54" s="382"/>
    </row>
    <row r="55" spans="1:10">
      <c r="A55" s="377" t="s">
        <v>1765</v>
      </c>
      <c r="B55" s="377"/>
      <c r="C55" s="377" t="s">
        <v>304</v>
      </c>
      <c r="D55" s="378" t="s">
        <v>324</v>
      </c>
      <c r="E55" s="379" t="s">
        <v>21</v>
      </c>
      <c r="F55" s="380">
        <v>750</v>
      </c>
      <c r="G55" s="380">
        <v>2.1680000000000001</v>
      </c>
      <c r="H55" s="380">
        <f t="shared" si="0"/>
        <v>1626</v>
      </c>
      <c r="J55" s="382"/>
    </row>
    <row r="56" spans="1:10" ht="33.75">
      <c r="A56" s="377" t="s">
        <v>1766</v>
      </c>
      <c r="B56" s="377"/>
      <c r="C56" s="377" t="s">
        <v>304</v>
      </c>
      <c r="D56" s="378" t="s">
        <v>325</v>
      </c>
      <c r="E56" s="379" t="s">
        <v>303</v>
      </c>
      <c r="F56" s="380">
        <v>10</v>
      </c>
      <c r="G56" s="380">
        <v>34.64</v>
      </c>
      <c r="H56" s="380">
        <f t="shared" si="0"/>
        <v>346.4</v>
      </c>
      <c r="J56" s="382"/>
    </row>
    <row r="57" spans="1:10" ht="33.75">
      <c r="A57" s="377" t="s">
        <v>1767</v>
      </c>
      <c r="B57" s="377"/>
      <c r="C57" s="377" t="s">
        <v>304</v>
      </c>
      <c r="D57" s="378" t="s">
        <v>326</v>
      </c>
      <c r="E57" s="379" t="s">
        <v>303</v>
      </c>
      <c r="F57" s="380">
        <v>1</v>
      </c>
      <c r="G57" s="380">
        <v>92.992000000000004</v>
      </c>
      <c r="H57" s="380">
        <f t="shared" si="0"/>
        <v>92.99</v>
      </c>
      <c r="J57" s="382"/>
    </row>
    <row r="58" spans="1:10" ht="33.75">
      <c r="A58" s="377" t="s">
        <v>1768</v>
      </c>
      <c r="B58" s="377"/>
      <c r="C58" s="377" t="s">
        <v>304</v>
      </c>
      <c r="D58" s="378" t="s">
        <v>327</v>
      </c>
      <c r="E58" s="379" t="s">
        <v>303</v>
      </c>
      <c r="F58" s="380">
        <v>8</v>
      </c>
      <c r="G58" s="380">
        <v>139.59200000000001</v>
      </c>
      <c r="H58" s="380">
        <f t="shared" si="0"/>
        <v>1116.74</v>
      </c>
      <c r="J58" s="382"/>
    </row>
    <row r="59" spans="1:10" ht="22.5">
      <c r="A59" s="377" t="s">
        <v>1769</v>
      </c>
      <c r="B59" s="377" t="s">
        <v>1516</v>
      </c>
      <c r="C59" s="377" t="s">
        <v>47</v>
      </c>
      <c r="D59" s="384" t="s">
        <v>328</v>
      </c>
      <c r="E59" s="385" t="s">
        <v>303</v>
      </c>
      <c r="F59" s="383">
        <v>1</v>
      </c>
      <c r="G59" s="380">
        <v>3232.18</v>
      </c>
      <c r="H59" s="380">
        <f t="shared" si="0"/>
        <v>3232.18</v>
      </c>
    </row>
    <row r="60" spans="1:10">
      <c r="A60" s="377" t="s">
        <v>1770</v>
      </c>
      <c r="B60" s="377" t="s">
        <v>1517</v>
      </c>
      <c r="C60" s="377" t="s">
        <v>254</v>
      </c>
      <c r="D60" s="378" t="s">
        <v>329</v>
      </c>
      <c r="E60" s="379" t="s">
        <v>303</v>
      </c>
      <c r="F60" s="380">
        <v>250</v>
      </c>
      <c r="G60" s="380">
        <v>4.96</v>
      </c>
      <c r="H60" s="380">
        <f t="shared" si="0"/>
        <v>1240</v>
      </c>
    </row>
    <row r="61" spans="1:10">
      <c r="A61" s="377" t="s">
        <v>1771</v>
      </c>
      <c r="B61" s="377" t="s">
        <v>1518</v>
      </c>
      <c r="C61" s="377" t="s">
        <v>254</v>
      </c>
      <c r="D61" s="378" t="s">
        <v>330</v>
      </c>
      <c r="E61" s="379" t="s">
        <v>303</v>
      </c>
      <c r="F61" s="380">
        <v>890</v>
      </c>
      <c r="G61" s="380">
        <v>5.85</v>
      </c>
      <c r="H61" s="380">
        <f t="shared" si="0"/>
        <v>5206.5</v>
      </c>
    </row>
    <row r="62" spans="1:10">
      <c r="A62" s="377" t="s">
        <v>1772</v>
      </c>
      <c r="B62" s="377"/>
      <c r="C62" s="377" t="s">
        <v>304</v>
      </c>
      <c r="D62" s="378" t="s">
        <v>331</v>
      </c>
      <c r="E62" s="379" t="s">
        <v>303</v>
      </c>
      <c r="F62" s="380">
        <v>4000</v>
      </c>
      <c r="G62" s="380">
        <v>1.008</v>
      </c>
      <c r="H62" s="380">
        <f t="shared" si="0"/>
        <v>4032</v>
      </c>
      <c r="J62" s="382"/>
    </row>
    <row r="63" spans="1:10">
      <c r="A63" s="377" t="s">
        <v>1773</v>
      </c>
      <c r="B63" s="377"/>
      <c r="C63" s="377" t="s">
        <v>304</v>
      </c>
      <c r="D63" s="378" t="s">
        <v>332</v>
      </c>
      <c r="E63" s="379" t="s">
        <v>303</v>
      </c>
      <c r="F63" s="380">
        <v>150</v>
      </c>
      <c r="G63" s="380">
        <v>2.7920000000000003</v>
      </c>
      <c r="H63" s="380">
        <f t="shared" si="0"/>
        <v>418.8</v>
      </c>
      <c r="J63" s="382"/>
    </row>
    <row r="64" spans="1:10">
      <c r="A64" s="377" t="s">
        <v>1774</v>
      </c>
      <c r="B64" s="377"/>
      <c r="C64" s="377" t="s">
        <v>304</v>
      </c>
      <c r="D64" s="378" t="s">
        <v>333</v>
      </c>
      <c r="E64" s="379" t="s">
        <v>303</v>
      </c>
      <c r="F64" s="380">
        <v>1000</v>
      </c>
      <c r="G64" s="380">
        <v>2.3199999999999998</v>
      </c>
      <c r="H64" s="380">
        <f t="shared" si="0"/>
        <v>2320</v>
      </c>
      <c r="J64" s="382"/>
    </row>
    <row r="65" spans="1:10">
      <c r="A65" s="377" t="s">
        <v>1775</v>
      </c>
      <c r="B65" s="377"/>
      <c r="C65" s="377" t="s">
        <v>304</v>
      </c>
      <c r="D65" s="378" t="s">
        <v>334</v>
      </c>
      <c r="E65" s="379" t="s">
        <v>303</v>
      </c>
      <c r="F65" s="380">
        <v>1100</v>
      </c>
      <c r="G65" s="380">
        <v>5.984</v>
      </c>
      <c r="H65" s="380">
        <f t="shared" si="0"/>
        <v>6582.4</v>
      </c>
      <c r="J65" s="382"/>
    </row>
    <row r="66" spans="1:10">
      <c r="A66" s="377" t="s">
        <v>1776</v>
      </c>
      <c r="B66" s="377"/>
      <c r="C66" s="377" t="s">
        <v>304</v>
      </c>
      <c r="D66" s="378" t="s">
        <v>335</v>
      </c>
      <c r="E66" s="379" t="s">
        <v>303</v>
      </c>
      <c r="F66" s="380">
        <v>91</v>
      </c>
      <c r="G66" s="380">
        <v>6.944</v>
      </c>
      <c r="H66" s="380">
        <f t="shared" si="0"/>
        <v>631.9</v>
      </c>
      <c r="J66" s="382"/>
    </row>
    <row r="67" spans="1:10">
      <c r="A67" s="377" t="s">
        <v>1777</v>
      </c>
      <c r="B67" s="377"/>
      <c r="C67" s="377" t="s">
        <v>304</v>
      </c>
      <c r="D67" s="378" t="s">
        <v>336</v>
      </c>
      <c r="E67" s="379" t="s">
        <v>303</v>
      </c>
      <c r="F67" s="380">
        <v>550</v>
      </c>
      <c r="G67" s="380">
        <v>3.1120000000000001</v>
      </c>
      <c r="H67" s="380">
        <f t="shared" si="0"/>
        <v>1711.6</v>
      </c>
      <c r="J67" s="382"/>
    </row>
    <row r="68" spans="1:10" ht="33.75">
      <c r="A68" s="377" t="s">
        <v>1778</v>
      </c>
      <c r="B68" s="377"/>
      <c r="C68" s="377" t="s">
        <v>304</v>
      </c>
      <c r="D68" s="378" t="s">
        <v>337</v>
      </c>
      <c r="E68" s="379" t="s">
        <v>303</v>
      </c>
      <c r="F68" s="380">
        <v>3100</v>
      </c>
      <c r="G68" s="380">
        <v>1.304</v>
      </c>
      <c r="H68" s="380">
        <f t="shared" ref="H68:H130" si="1">ROUND(F68*G68,2)</f>
        <v>4042.4</v>
      </c>
      <c r="J68" s="382"/>
    </row>
    <row r="69" spans="1:10" ht="33.75">
      <c r="A69" s="377" t="s">
        <v>1779</v>
      </c>
      <c r="B69" s="377" t="s">
        <v>1519</v>
      </c>
      <c r="C69" s="377" t="s">
        <v>254</v>
      </c>
      <c r="D69" s="378" t="s">
        <v>338</v>
      </c>
      <c r="E69" s="379" t="s">
        <v>303</v>
      </c>
      <c r="F69" s="380">
        <v>10</v>
      </c>
      <c r="G69" s="380">
        <v>25.54</v>
      </c>
      <c r="H69" s="380">
        <f t="shared" si="1"/>
        <v>255.4</v>
      </c>
    </row>
    <row r="70" spans="1:10" ht="33.75">
      <c r="A70" s="377" t="s">
        <v>1780</v>
      </c>
      <c r="B70" s="377" t="s">
        <v>1520</v>
      </c>
      <c r="C70" s="377" t="s">
        <v>254</v>
      </c>
      <c r="D70" s="378" t="s">
        <v>339</v>
      </c>
      <c r="E70" s="379" t="s">
        <v>303</v>
      </c>
      <c r="F70" s="380">
        <v>65</v>
      </c>
      <c r="G70" s="380">
        <v>18.059999999999999</v>
      </c>
      <c r="H70" s="380">
        <f t="shared" si="1"/>
        <v>1173.9000000000001</v>
      </c>
    </row>
    <row r="71" spans="1:10" ht="33.75">
      <c r="A71" s="377" t="s">
        <v>1781</v>
      </c>
      <c r="B71" s="377" t="s">
        <v>1521</v>
      </c>
      <c r="C71" s="377" t="s">
        <v>254</v>
      </c>
      <c r="D71" s="378" t="s">
        <v>340</v>
      </c>
      <c r="E71" s="379" t="s">
        <v>303</v>
      </c>
      <c r="F71" s="380">
        <v>5</v>
      </c>
      <c r="G71" s="380">
        <v>39.03</v>
      </c>
      <c r="H71" s="380">
        <f t="shared" si="1"/>
        <v>195.15</v>
      </c>
    </row>
    <row r="72" spans="1:10" ht="33.75">
      <c r="A72" s="377" t="s">
        <v>1782</v>
      </c>
      <c r="B72" s="377" t="s">
        <v>1522</v>
      </c>
      <c r="C72" s="377" t="s">
        <v>254</v>
      </c>
      <c r="D72" s="378" t="s">
        <v>341</v>
      </c>
      <c r="E72" s="379" t="s">
        <v>303</v>
      </c>
      <c r="F72" s="380">
        <v>38</v>
      </c>
      <c r="G72" s="380">
        <v>26.27</v>
      </c>
      <c r="H72" s="380">
        <f t="shared" si="1"/>
        <v>998.26</v>
      </c>
    </row>
    <row r="73" spans="1:10" ht="33.75">
      <c r="A73" s="377" t="s">
        <v>1783</v>
      </c>
      <c r="B73" s="377">
        <v>91955</v>
      </c>
      <c r="C73" s="377" t="s">
        <v>47</v>
      </c>
      <c r="D73" s="384" t="s">
        <v>342</v>
      </c>
      <c r="E73" s="385" t="s">
        <v>303</v>
      </c>
      <c r="F73" s="383">
        <v>5</v>
      </c>
      <c r="G73" s="380">
        <v>33.03</v>
      </c>
      <c r="H73" s="380">
        <f t="shared" si="1"/>
        <v>165.15</v>
      </c>
    </row>
    <row r="74" spans="1:10" ht="33.75">
      <c r="A74" s="377" t="s">
        <v>1784</v>
      </c>
      <c r="B74" s="377" t="s">
        <v>1523</v>
      </c>
      <c r="C74" s="377" t="s">
        <v>254</v>
      </c>
      <c r="D74" s="378" t="s">
        <v>343</v>
      </c>
      <c r="E74" s="379" t="s">
        <v>303</v>
      </c>
      <c r="F74" s="380">
        <v>130</v>
      </c>
      <c r="G74" s="380">
        <v>11.23</v>
      </c>
      <c r="H74" s="380">
        <f t="shared" si="1"/>
        <v>1459.9</v>
      </c>
    </row>
    <row r="75" spans="1:10" ht="45">
      <c r="A75" s="377" t="s">
        <v>1785</v>
      </c>
      <c r="B75" s="377">
        <v>92021</v>
      </c>
      <c r="C75" s="377" t="s">
        <v>47</v>
      </c>
      <c r="D75" s="384" t="s">
        <v>344</v>
      </c>
      <c r="E75" s="385" t="s">
        <v>303</v>
      </c>
      <c r="F75" s="383">
        <v>850</v>
      </c>
      <c r="G75" s="383">
        <v>78.25</v>
      </c>
      <c r="H75" s="380">
        <f t="shared" si="1"/>
        <v>66512.5</v>
      </c>
    </row>
    <row r="76" spans="1:10" ht="15" customHeight="1">
      <c r="A76" s="377" t="s">
        <v>1786</v>
      </c>
      <c r="B76" s="377"/>
      <c r="C76" s="377" t="s">
        <v>304</v>
      </c>
      <c r="D76" s="378" t="s">
        <v>345</v>
      </c>
      <c r="E76" s="379" t="s">
        <v>303</v>
      </c>
      <c r="F76" s="380">
        <v>19</v>
      </c>
      <c r="G76" s="380">
        <v>39.823999999999998</v>
      </c>
      <c r="H76" s="380">
        <f t="shared" si="1"/>
        <v>756.66</v>
      </c>
      <c r="J76" s="382"/>
    </row>
    <row r="77" spans="1:10" ht="15" customHeight="1">
      <c r="A77" s="377" t="s">
        <v>1787</v>
      </c>
      <c r="B77" s="377" t="s">
        <v>1524</v>
      </c>
      <c r="C77" s="377" t="s">
        <v>1145</v>
      </c>
      <c r="D77" s="378" t="s">
        <v>346</v>
      </c>
      <c r="E77" s="379" t="s">
        <v>303</v>
      </c>
      <c r="F77" s="380">
        <v>11</v>
      </c>
      <c r="G77" s="380">
        <v>47.92</v>
      </c>
      <c r="H77" s="380">
        <f t="shared" si="1"/>
        <v>527.12</v>
      </c>
    </row>
    <row r="78" spans="1:10" ht="15" customHeight="1">
      <c r="A78" s="377" t="s">
        <v>1788</v>
      </c>
      <c r="B78" s="377"/>
      <c r="C78" s="377" t="s">
        <v>304</v>
      </c>
      <c r="D78" s="378" t="s">
        <v>347</v>
      </c>
      <c r="E78" s="379" t="s">
        <v>303</v>
      </c>
      <c r="F78" s="380">
        <v>19</v>
      </c>
      <c r="G78" s="380">
        <v>63.26400000000001</v>
      </c>
      <c r="H78" s="380">
        <f t="shared" si="1"/>
        <v>1202.02</v>
      </c>
      <c r="J78" s="382"/>
    </row>
    <row r="79" spans="1:10" ht="15" customHeight="1">
      <c r="A79" s="377" t="s">
        <v>1789</v>
      </c>
      <c r="B79" s="377"/>
      <c r="C79" s="377" t="s">
        <v>304</v>
      </c>
      <c r="D79" s="378" t="s">
        <v>348</v>
      </c>
      <c r="E79" s="379" t="s">
        <v>303</v>
      </c>
      <c r="F79" s="380">
        <v>4</v>
      </c>
      <c r="G79" s="380">
        <v>44.432000000000002</v>
      </c>
      <c r="H79" s="380">
        <f t="shared" si="1"/>
        <v>177.73</v>
      </c>
      <c r="J79" s="382"/>
    </row>
    <row r="80" spans="1:10" ht="15" customHeight="1">
      <c r="A80" s="377" t="s">
        <v>1790</v>
      </c>
      <c r="B80" s="377"/>
      <c r="C80" s="377" t="s">
        <v>304</v>
      </c>
      <c r="D80" s="378" t="s">
        <v>349</v>
      </c>
      <c r="E80" s="379" t="s">
        <v>303</v>
      </c>
      <c r="F80" s="380">
        <v>20</v>
      </c>
      <c r="G80" s="380">
        <v>5.5600000000000005</v>
      </c>
      <c r="H80" s="380">
        <f t="shared" si="1"/>
        <v>111.2</v>
      </c>
      <c r="J80" s="382"/>
    </row>
    <row r="81" spans="1:10" ht="15" customHeight="1">
      <c r="A81" s="377" t="s">
        <v>1791</v>
      </c>
      <c r="B81" s="377"/>
      <c r="C81" s="377" t="s">
        <v>304</v>
      </c>
      <c r="D81" s="378" t="s">
        <v>350</v>
      </c>
      <c r="E81" s="379" t="s">
        <v>303</v>
      </c>
      <c r="F81" s="380">
        <v>850</v>
      </c>
      <c r="G81" s="380">
        <v>1.9279999999999997</v>
      </c>
      <c r="H81" s="380">
        <f t="shared" si="1"/>
        <v>1638.8</v>
      </c>
      <c r="J81" s="382"/>
    </row>
    <row r="82" spans="1:10" ht="22.5">
      <c r="A82" s="377" t="s">
        <v>1792</v>
      </c>
      <c r="B82" s="377" t="s">
        <v>1525</v>
      </c>
      <c r="C82" s="377" t="s">
        <v>254</v>
      </c>
      <c r="D82" s="378" t="s">
        <v>351</v>
      </c>
      <c r="E82" s="379" t="s">
        <v>21</v>
      </c>
      <c r="F82" s="380">
        <v>15</v>
      </c>
      <c r="G82" s="380">
        <v>18.18</v>
      </c>
      <c r="H82" s="380">
        <f t="shared" si="1"/>
        <v>272.7</v>
      </c>
    </row>
    <row r="83" spans="1:10" ht="22.5">
      <c r="A83" s="377" t="s">
        <v>1793</v>
      </c>
      <c r="B83" s="377" t="s">
        <v>1553</v>
      </c>
      <c r="C83" s="377" t="s">
        <v>254</v>
      </c>
      <c r="D83" s="378" t="s">
        <v>352</v>
      </c>
      <c r="E83" s="379" t="s">
        <v>21</v>
      </c>
      <c r="F83" s="380">
        <v>560</v>
      </c>
      <c r="G83" s="380">
        <v>48.97</v>
      </c>
      <c r="H83" s="380">
        <f t="shared" si="1"/>
        <v>27423.200000000001</v>
      </c>
    </row>
    <row r="84" spans="1:10">
      <c r="A84" s="377" t="s">
        <v>1794</v>
      </c>
      <c r="B84" s="377" t="s">
        <v>1554</v>
      </c>
      <c r="C84" s="377" t="s">
        <v>254</v>
      </c>
      <c r="D84" s="378" t="s">
        <v>353</v>
      </c>
      <c r="E84" s="379" t="s">
        <v>21</v>
      </c>
      <c r="F84" s="380">
        <v>90</v>
      </c>
      <c r="G84" s="380">
        <v>38.340000000000003</v>
      </c>
      <c r="H84" s="380">
        <f t="shared" si="1"/>
        <v>3450.6</v>
      </c>
    </row>
    <row r="85" spans="1:10">
      <c r="A85" s="377" t="s">
        <v>1795</v>
      </c>
      <c r="B85" s="377" t="s">
        <v>1555</v>
      </c>
      <c r="C85" s="377" t="s">
        <v>1556</v>
      </c>
      <c r="D85" s="378" t="s">
        <v>354</v>
      </c>
      <c r="E85" s="379" t="s">
        <v>21</v>
      </c>
      <c r="F85" s="380">
        <v>600</v>
      </c>
      <c r="G85" s="380">
        <v>48.28</v>
      </c>
      <c r="H85" s="380">
        <f t="shared" si="1"/>
        <v>28968</v>
      </c>
    </row>
    <row r="86" spans="1:10">
      <c r="A86" s="377" t="s">
        <v>1796</v>
      </c>
      <c r="B86" s="377" t="s">
        <v>1557</v>
      </c>
      <c r="C86" s="377" t="s">
        <v>1556</v>
      </c>
      <c r="D86" s="378" t="s">
        <v>356</v>
      </c>
      <c r="E86" s="379" t="s">
        <v>21</v>
      </c>
      <c r="F86" s="380">
        <v>70</v>
      </c>
      <c r="G86" s="380">
        <v>90.9</v>
      </c>
      <c r="H86" s="380">
        <f t="shared" si="1"/>
        <v>6363</v>
      </c>
    </row>
    <row r="87" spans="1:10">
      <c r="A87" s="377" t="s">
        <v>1797</v>
      </c>
      <c r="B87" s="377" t="s">
        <v>1558</v>
      </c>
      <c r="C87" s="377" t="s">
        <v>1556</v>
      </c>
      <c r="D87" s="378" t="s">
        <v>1559</v>
      </c>
      <c r="E87" s="379" t="s">
        <v>21</v>
      </c>
      <c r="F87" s="380">
        <v>30</v>
      </c>
      <c r="G87" s="380">
        <v>88.93</v>
      </c>
      <c r="H87" s="380">
        <f t="shared" si="1"/>
        <v>2667.9</v>
      </c>
    </row>
    <row r="88" spans="1:10">
      <c r="A88" s="377" t="s">
        <v>1798</v>
      </c>
      <c r="B88" s="377"/>
      <c r="C88" s="377" t="s">
        <v>304</v>
      </c>
      <c r="D88" s="378" t="s">
        <v>357</v>
      </c>
      <c r="E88" s="379" t="s">
        <v>21</v>
      </c>
      <c r="F88" s="380">
        <v>60</v>
      </c>
      <c r="G88" s="380">
        <v>9.6</v>
      </c>
      <c r="H88" s="380">
        <f t="shared" si="1"/>
        <v>576</v>
      </c>
      <c r="J88" s="382"/>
    </row>
    <row r="89" spans="1:10">
      <c r="A89" s="377" t="s">
        <v>1799</v>
      </c>
      <c r="B89" s="377" t="s">
        <v>1526</v>
      </c>
      <c r="C89" s="377" t="s">
        <v>254</v>
      </c>
      <c r="D89" s="378" t="s">
        <v>358</v>
      </c>
      <c r="E89" s="379" t="s">
        <v>21</v>
      </c>
      <c r="F89" s="380">
        <v>140</v>
      </c>
      <c r="G89" s="380">
        <v>18.5</v>
      </c>
      <c r="H89" s="380">
        <f t="shared" si="1"/>
        <v>2590</v>
      </c>
    </row>
    <row r="90" spans="1:10">
      <c r="A90" s="377" t="s">
        <v>1800</v>
      </c>
      <c r="B90" s="377" t="s">
        <v>1527</v>
      </c>
      <c r="C90" s="377" t="s">
        <v>254</v>
      </c>
      <c r="D90" s="378" t="s">
        <v>359</v>
      </c>
      <c r="E90" s="379" t="s">
        <v>21</v>
      </c>
      <c r="F90" s="380">
        <v>3600</v>
      </c>
      <c r="G90" s="380">
        <v>10.39</v>
      </c>
      <c r="H90" s="380">
        <f t="shared" si="1"/>
        <v>37404</v>
      </c>
    </row>
    <row r="91" spans="1:10" ht="22.5">
      <c r="A91" s="377" t="s">
        <v>1801</v>
      </c>
      <c r="B91" s="377"/>
      <c r="C91" s="377" t="s">
        <v>304</v>
      </c>
      <c r="D91" s="378" t="s">
        <v>360</v>
      </c>
      <c r="E91" s="379" t="s">
        <v>21</v>
      </c>
      <c r="F91" s="380">
        <v>800</v>
      </c>
      <c r="G91" s="380">
        <v>1.44</v>
      </c>
      <c r="H91" s="380">
        <f t="shared" si="1"/>
        <v>1152</v>
      </c>
      <c r="J91" s="382"/>
    </row>
    <row r="92" spans="1:10" ht="15" customHeight="1">
      <c r="A92" s="377" t="s">
        <v>1802</v>
      </c>
      <c r="B92" s="377"/>
      <c r="C92" s="377" t="s">
        <v>304</v>
      </c>
      <c r="D92" s="378" t="s">
        <v>1560</v>
      </c>
      <c r="E92" s="379" t="s">
        <v>303</v>
      </c>
      <c r="F92" s="380">
        <v>45</v>
      </c>
      <c r="G92" s="380">
        <v>3.88</v>
      </c>
      <c r="H92" s="380">
        <f t="shared" si="1"/>
        <v>174.6</v>
      </c>
      <c r="J92" s="382"/>
    </row>
    <row r="93" spans="1:10" ht="15" customHeight="1">
      <c r="A93" s="377" t="s">
        <v>1803</v>
      </c>
      <c r="B93" s="377"/>
      <c r="C93" s="377" t="s">
        <v>304</v>
      </c>
      <c r="D93" s="378" t="s">
        <v>361</v>
      </c>
      <c r="E93" s="379" t="s">
        <v>303</v>
      </c>
      <c r="F93" s="380">
        <v>250</v>
      </c>
      <c r="G93" s="380">
        <v>3.88</v>
      </c>
      <c r="H93" s="380">
        <f t="shared" si="1"/>
        <v>970</v>
      </c>
      <c r="J93" s="382"/>
    </row>
    <row r="94" spans="1:10" ht="15" customHeight="1">
      <c r="A94" s="377" t="s">
        <v>1804</v>
      </c>
      <c r="B94" s="377"/>
      <c r="C94" s="377" t="s">
        <v>304</v>
      </c>
      <c r="D94" s="378" t="s">
        <v>362</v>
      </c>
      <c r="E94" s="379" t="s">
        <v>303</v>
      </c>
      <c r="F94" s="380">
        <v>30</v>
      </c>
      <c r="G94" s="380">
        <v>8.16</v>
      </c>
      <c r="H94" s="380">
        <f t="shared" si="1"/>
        <v>244.8</v>
      </c>
      <c r="J94" s="382"/>
    </row>
    <row r="95" spans="1:10" ht="15" customHeight="1">
      <c r="A95" s="377" t="s">
        <v>1805</v>
      </c>
      <c r="B95" s="377" t="s">
        <v>1528</v>
      </c>
      <c r="C95" s="377" t="s">
        <v>1145</v>
      </c>
      <c r="D95" s="378" t="s">
        <v>363</v>
      </c>
      <c r="E95" s="379" t="s">
        <v>303</v>
      </c>
      <c r="F95" s="380">
        <v>11</v>
      </c>
      <c r="G95" s="380">
        <v>8.83</v>
      </c>
      <c r="H95" s="380">
        <f t="shared" si="1"/>
        <v>97.13</v>
      </c>
    </row>
    <row r="96" spans="1:10" ht="15" customHeight="1">
      <c r="A96" s="377" t="s">
        <v>1806</v>
      </c>
      <c r="B96" s="377"/>
      <c r="C96" s="377" t="s">
        <v>304</v>
      </c>
      <c r="D96" s="378" t="s">
        <v>364</v>
      </c>
      <c r="E96" s="379" t="s">
        <v>303</v>
      </c>
      <c r="F96" s="380">
        <v>15</v>
      </c>
      <c r="G96" s="380">
        <v>12.959999999999999</v>
      </c>
      <c r="H96" s="380">
        <f t="shared" si="1"/>
        <v>194.4</v>
      </c>
      <c r="J96" s="382"/>
    </row>
    <row r="97" spans="1:10" ht="56.25">
      <c r="A97" s="377" t="s">
        <v>1807</v>
      </c>
      <c r="B97" s="377"/>
      <c r="C97" s="377" t="s">
        <v>304</v>
      </c>
      <c r="D97" s="378" t="s">
        <v>365</v>
      </c>
      <c r="E97" s="379" t="s">
        <v>303</v>
      </c>
      <c r="F97" s="380">
        <v>65</v>
      </c>
      <c r="G97" s="380">
        <v>86.111999999999995</v>
      </c>
      <c r="H97" s="380">
        <f t="shared" si="1"/>
        <v>5597.28</v>
      </c>
      <c r="J97" s="382"/>
    </row>
    <row r="98" spans="1:10" ht="56.25">
      <c r="A98" s="377" t="s">
        <v>1808</v>
      </c>
      <c r="B98" s="377"/>
      <c r="C98" s="377" t="s">
        <v>304</v>
      </c>
      <c r="D98" s="378" t="s">
        <v>366</v>
      </c>
      <c r="E98" s="379" t="s">
        <v>303</v>
      </c>
      <c r="F98" s="380">
        <v>21</v>
      </c>
      <c r="G98" s="380">
        <v>86.111999999999995</v>
      </c>
      <c r="H98" s="380">
        <f t="shared" si="1"/>
        <v>1808.35</v>
      </c>
      <c r="J98" s="382"/>
    </row>
    <row r="99" spans="1:10" ht="56.25">
      <c r="A99" s="377" t="s">
        <v>1809</v>
      </c>
      <c r="B99" s="377"/>
      <c r="C99" s="377" t="s">
        <v>304</v>
      </c>
      <c r="D99" s="378" t="s">
        <v>367</v>
      </c>
      <c r="E99" s="379" t="s">
        <v>303</v>
      </c>
      <c r="F99" s="380">
        <v>233</v>
      </c>
      <c r="G99" s="380">
        <v>150.72</v>
      </c>
      <c r="H99" s="380">
        <f t="shared" si="1"/>
        <v>35117.760000000002</v>
      </c>
      <c r="J99" s="382"/>
    </row>
    <row r="100" spans="1:10" ht="45">
      <c r="A100" s="377" t="s">
        <v>1810</v>
      </c>
      <c r="B100" s="377"/>
      <c r="C100" s="377" t="s">
        <v>304</v>
      </c>
      <c r="D100" s="378" t="s">
        <v>368</v>
      </c>
      <c r="E100" s="379" t="s">
        <v>303</v>
      </c>
      <c r="F100" s="380">
        <v>52</v>
      </c>
      <c r="G100" s="380">
        <v>113.45599999999999</v>
      </c>
      <c r="H100" s="380">
        <f t="shared" si="1"/>
        <v>5899.71</v>
      </c>
      <c r="J100" s="382"/>
    </row>
    <row r="101" spans="1:10" ht="33.75">
      <c r="A101" s="377" t="s">
        <v>1811</v>
      </c>
      <c r="B101" s="377"/>
      <c r="C101" s="377" t="s">
        <v>304</v>
      </c>
      <c r="D101" s="378" t="s">
        <v>369</v>
      </c>
      <c r="E101" s="379" t="s">
        <v>303</v>
      </c>
      <c r="F101" s="380">
        <v>37</v>
      </c>
      <c r="G101" s="380">
        <v>184.376</v>
      </c>
      <c r="H101" s="380">
        <f t="shared" si="1"/>
        <v>6821.91</v>
      </c>
      <c r="J101" s="382"/>
    </row>
    <row r="102" spans="1:10">
      <c r="A102" s="377" t="s">
        <v>1812</v>
      </c>
      <c r="B102" s="377">
        <v>91884</v>
      </c>
      <c r="C102" s="377" t="s">
        <v>47</v>
      </c>
      <c r="D102" s="378" t="s">
        <v>370</v>
      </c>
      <c r="E102" s="379" t="s">
        <v>303</v>
      </c>
      <c r="F102" s="380">
        <v>1600</v>
      </c>
      <c r="G102" s="380">
        <v>6.21</v>
      </c>
      <c r="H102" s="380">
        <f t="shared" si="1"/>
        <v>9936</v>
      </c>
    </row>
    <row r="103" spans="1:10" ht="22.5">
      <c r="A103" s="377" t="s">
        <v>1813</v>
      </c>
      <c r="B103" s="377" t="s">
        <v>1529</v>
      </c>
      <c r="C103" s="377" t="s">
        <v>254</v>
      </c>
      <c r="D103" s="378" t="s">
        <v>371</v>
      </c>
      <c r="E103" s="379" t="s">
        <v>303</v>
      </c>
      <c r="F103" s="380">
        <v>3640</v>
      </c>
      <c r="G103" s="380">
        <v>0.43</v>
      </c>
      <c r="H103" s="380">
        <f t="shared" si="1"/>
        <v>1565.2</v>
      </c>
    </row>
    <row r="104" spans="1:10">
      <c r="A104" s="377" t="s">
        <v>1814</v>
      </c>
      <c r="B104" s="377" t="s">
        <v>1530</v>
      </c>
      <c r="C104" s="377" t="s">
        <v>254</v>
      </c>
      <c r="D104" s="378" t="s">
        <v>372</v>
      </c>
      <c r="E104" s="379" t="s">
        <v>21</v>
      </c>
      <c r="F104" s="380">
        <v>200</v>
      </c>
      <c r="G104" s="380">
        <v>19.68</v>
      </c>
      <c r="H104" s="380">
        <f t="shared" si="1"/>
        <v>3936</v>
      </c>
    </row>
    <row r="105" spans="1:10">
      <c r="A105" s="377" t="s">
        <v>1815</v>
      </c>
      <c r="B105" s="377"/>
      <c r="C105" s="377" t="s">
        <v>304</v>
      </c>
      <c r="D105" s="378" t="s">
        <v>373</v>
      </c>
      <c r="E105" s="379" t="s">
        <v>303</v>
      </c>
      <c r="F105" s="380">
        <v>450</v>
      </c>
      <c r="G105" s="380">
        <v>5.4719999999999995</v>
      </c>
      <c r="H105" s="380">
        <f t="shared" si="1"/>
        <v>2462.4</v>
      </c>
      <c r="J105" s="382"/>
    </row>
    <row r="106" spans="1:10">
      <c r="A106" s="377" t="s">
        <v>1816</v>
      </c>
      <c r="B106" s="377"/>
      <c r="C106" s="377" t="s">
        <v>304</v>
      </c>
      <c r="D106" s="378" t="s">
        <v>374</v>
      </c>
      <c r="E106" s="379" t="s">
        <v>303</v>
      </c>
      <c r="F106" s="380">
        <v>450</v>
      </c>
      <c r="G106" s="380">
        <v>5.4719999999999995</v>
      </c>
      <c r="H106" s="380">
        <f t="shared" si="1"/>
        <v>2462.4</v>
      </c>
      <c r="J106" s="382"/>
    </row>
    <row r="107" spans="1:10">
      <c r="A107" s="377" t="s">
        <v>1817</v>
      </c>
      <c r="B107" s="377"/>
      <c r="C107" s="377" t="s">
        <v>304</v>
      </c>
      <c r="D107" s="378" t="s">
        <v>375</v>
      </c>
      <c r="E107" s="379" t="s">
        <v>303</v>
      </c>
      <c r="F107" s="380">
        <v>4100</v>
      </c>
      <c r="G107" s="380">
        <v>0.10400000000000001</v>
      </c>
      <c r="H107" s="380">
        <f t="shared" si="1"/>
        <v>426.4</v>
      </c>
      <c r="J107" s="382"/>
    </row>
    <row r="108" spans="1:10">
      <c r="A108" s="377" t="s">
        <v>1818</v>
      </c>
      <c r="B108" s="377"/>
      <c r="C108" s="377" t="s">
        <v>304</v>
      </c>
      <c r="D108" s="378" t="s">
        <v>376</v>
      </c>
      <c r="E108" s="379" t="s">
        <v>303</v>
      </c>
      <c r="F108" s="380">
        <v>200</v>
      </c>
      <c r="G108" s="380">
        <v>0.20800000000000002</v>
      </c>
      <c r="H108" s="380">
        <f t="shared" si="1"/>
        <v>41.6</v>
      </c>
      <c r="J108" s="382"/>
    </row>
    <row r="109" spans="1:10">
      <c r="A109" s="377" t="s">
        <v>1819</v>
      </c>
      <c r="B109" s="377"/>
      <c r="C109" s="377" t="s">
        <v>304</v>
      </c>
      <c r="D109" s="378" t="s">
        <v>377</v>
      </c>
      <c r="E109" s="379" t="s">
        <v>303</v>
      </c>
      <c r="F109" s="380">
        <v>1200</v>
      </c>
      <c r="G109" s="380">
        <v>0.11199999999999999</v>
      </c>
      <c r="H109" s="380">
        <f t="shared" si="1"/>
        <v>134.4</v>
      </c>
      <c r="J109" s="382"/>
    </row>
    <row r="110" spans="1:10">
      <c r="A110" s="377" t="s">
        <v>1820</v>
      </c>
      <c r="B110" s="377"/>
      <c r="C110" s="377" t="s">
        <v>304</v>
      </c>
      <c r="D110" s="378" t="s">
        <v>378</v>
      </c>
      <c r="E110" s="379" t="s">
        <v>303</v>
      </c>
      <c r="F110" s="380">
        <v>450</v>
      </c>
      <c r="G110" s="380">
        <v>4.3600000000000003</v>
      </c>
      <c r="H110" s="380">
        <f t="shared" si="1"/>
        <v>1962</v>
      </c>
      <c r="J110" s="382"/>
    </row>
    <row r="111" spans="1:10">
      <c r="A111" s="377" t="s">
        <v>1821</v>
      </c>
      <c r="B111" s="377"/>
      <c r="C111" s="377" t="s">
        <v>304</v>
      </c>
      <c r="D111" s="378" t="s">
        <v>387</v>
      </c>
      <c r="E111" s="379" t="s">
        <v>303</v>
      </c>
      <c r="F111" s="380">
        <v>33</v>
      </c>
      <c r="G111" s="380">
        <v>1.472</v>
      </c>
      <c r="H111" s="380">
        <f t="shared" si="1"/>
        <v>48.58</v>
      </c>
      <c r="J111" s="382"/>
    </row>
    <row r="112" spans="1:10">
      <c r="A112" s="377" t="s">
        <v>1822</v>
      </c>
      <c r="B112" s="377"/>
      <c r="C112" s="377" t="s">
        <v>304</v>
      </c>
      <c r="D112" s="378" t="s">
        <v>388</v>
      </c>
      <c r="E112" s="379" t="s">
        <v>303</v>
      </c>
      <c r="F112" s="380">
        <v>500</v>
      </c>
      <c r="G112" s="380">
        <v>1.208</v>
      </c>
      <c r="H112" s="380">
        <f t="shared" si="1"/>
        <v>604</v>
      </c>
      <c r="J112" s="382"/>
    </row>
    <row r="113" spans="1:10">
      <c r="A113" s="377" t="s">
        <v>1823</v>
      </c>
      <c r="B113" s="377"/>
      <c r="C113" s="377" t="s">
        <v>304</v>
      </c>
      <c r="D113" s="378" t="s">
        <v>389</v>
      </c>
      <c r="E113" s="379" t="s">
        <v>303</v>
      </c>
      <c r="F113" s="380">
        <v>9</v>
      </c>
      <c r="G113" s="380">
        <v>60.160000000000004</v>
      </c>
      <c r="H113" s="380">
        <f t="shared" si="1"/>
        <v>541.44000000000005</v>
      </c>
      <c r="J113" s="382"/>
    </row>
    <row r="114" spans="1:10">
      <c r="A114" s="377" t="s">
        <v>1824</v>
      </c>
      <c r="B114" s="377"/>
      <c r="C114" s="377" t="s">
        <v>304</v>
      </c>
      <c r="D114" s="378" t="s">
        <v>390</v>
      </c>
      <c r="E114" s="379" t="s">
        <v>21</v>
      </c>
      <c r="F114" s="380">
        <v>200</v>
      </c>
      <c r="G114" s="380">
        <v>8.2240000000000002</v>
      </c>
      <c r="H114" s="380">
        <f t="shared" si="1"/>
        <v>1644.8</v>
      </c>
      <c r="J114" s="382"/>
    </row>
    <row r="115" spans="1:10">
      <c r="A115" s="377" t="s">
        <v>1825</v>
      </c>
      <c r="B115" s="377" t="s">
        <v>355</v>
      </c>
      <c r="C115" s="377" t="s">
        <v>304</v>
      </c>
      <c r="D115" s="378" t="s">
        <v>391</v>
      </c>
      <c r="E115" s="379" t="s">
        <v>303</v>
      </c>
      <c r="F115" s="380">
        <v>4</v>
      </c>
      <c r="G115" s="380">
        <v>67.2</v>
      </c>
      <c r="H115" s="380">
        <f t="shared" si="1"/>
        <v>268.8</v>
      </c>
      <c r="J115" s="382"/>
    </row>
    <row r="116" spans="1:10" ht="15" customHeight="1">
      <c r="A116" s="377" t="s">
        <v>1826</v>
      </c>
      <c r="B116" s="377" t="s">
        <v>1531</v>
      </c>
      <c r="C116" s="377" t="s">
        <v>1145</v>
      </c>
      <c r="D116" s="378" t="s">
        <v>392</v>
      </c>
      <c r="E116" s="379" t="s">
        <v>303</v>
      </c>
      <c r="F116" s="380">
        <v>50</v>
      </c>
      <c r="G116" s="380">
        <v>6.85</v>
      </c>
      <c r="H116" s="380">
        <f t="shared" si="1"/>
        <v>342.5</v>
      </c>
    </row>
    <row r="117" spans="1:10" ht="15" customHeight="1">
      <c r="A117" s="377" t="s">
        <v>1827</v>
      </c>
      <c r="B117" s="377"/>
      <c r="C117" s="377" t="s">
        <v>304</v>
      </c>
      <c r="D117" s="378" t="s">
        <v>393</v>
      </c>
      <c r="E117" s="379" t="s">
        <v>303</v>
      </c>
      <c r="F117" s="380">
        <v>500</v>
      </c>
      <c r="G117" s="380">
        <v>15.071999999999999</v>
      </c>
      <c r="H117" s="380">
        <f t="shared" si="1"/>
        <v>7536</v>
      </c>
      <c r="J117" s="382"/>
    </row>
    <row r="118" spans="1:10" ht="15" customHeight="1">
      <c r="A118" s="377" t="s">
        <v>1828</v>
      </c>
      <c r="B118" s="377"/>
      <c r="C118" s="377" t="s">
        <v>304</v>
      </c>
      <c r="D118" s="378" t="s">
        <v>394</v>
      </c>
      <c r="E118" s="379" t="s">
        <v>303</v>
      </c>
      <c r="F118" s="380">
        <v>70</v>
      </c>
      <c r="G118" s="380">
        <v>16.440000000000001</v>
      </c>
      <c r="H118" s="380">
        <f t="shared" si="1"/>
        <v>1150.8</v>
      </c>
      <c r="J118" s="382"/>
    </row>
    <row r="119" spans="1:10" ht="15" customHeight="1">
      <c r="A119" s="377" t="s">
        <v>1829</v>
      </c>
      <c r="B119" s="377"/>
      <c r="C119" s="377" t="s">
        <v>304</v>
      </c>
      <c r="D119" s="378" t="s">
        <v>395</v>
      </c>
      <c r="E119" s="379" t="s">
        <v>303</v>
      </c>
      <c r="F119" s="380">
        <v>7</v>
      </c>
      <c r="G119" s="380">
        <v>7.0239999999999991</v>
      </c>
      <c r="H119" s="380">
        <f t="shared" si="1"/>
        <v>49.17</v>
      </c>
      <c r="J119" s="382"/>
    </row>
    <row r="120" spans="1:10" ht="15" customHeight="1">
      <c r="A120" s="377" t="s">
        <v>1830</v>
      </c>
      <c r="B120" s="377"/>
      <c r="C120" s="377" t="s">
        <v>304</v>
      </c>
      <c r="D120" s="378" t="s">
        <v>396</v>
      </c>
      <c r="E120" s="379" t="s">
        <v>303</v>
      </c>
      <c r="F120" s="380">
        <v>1</v>
      </c>
      <c r="G120" s="380">
        <v>13.191999999999998</v>
      </c>
      <c r="H120" s="380">
        <f t="shared" si="1"/>
        <v>13.19</v>
      </c>
      <c r="J120" s="382"/>
    </row>
    <row r="121" spans="1:10">
      <c r="A121" s="377" t="s">
        <v>1831</v>
      </c>
      <c r="B121" s="377">
        <v>72260</v>
      </c>
      <c r="C121" s="377" t="s">
        <v>47</v>
      </c>
      <c r="D121" s="378" t="s">
        <v>397</v>
      </c>
      <c r="E121" s="379" t="s">
        <v>303</v>
      </c>
      <c r="F121" s="380">
        <v>30</v>
      </c>
      <c r="G121" s="380">
        <v>10.64</v>
      </c>
      <c r="H121" s="380">
        <f t="shared" si="1"/>
        <v>319.2</v>
      </c>
    </row>
    <row r="122" spans="1:10">
      <c r="A122" s="377" t="s">
        <v>1832</v>
      </c>
      <c r="B122" s="377">
        <v>72261</v>
      </c>
      <c r="C122" s="377" t="s">
        <v>47</v>
      </c>
      <c r="D122" s="378" t="s">
        <v>398</v>
      </c>
      <c r="E122" s="379" t="s">
        <v>303</v>
      </c>
      <c r="F122" s="380">
        <v>80</v>
      </c>
      <c r="G122" s="380">
        <v>11.23</v>
      </c>
      <c r="H122" s="380">
        <f t="shared" si="1"/>
        <v>898.4</v>
      </c>
    </row>
    <row r="123" spans="1:10">
      <c r="A123" s="377" t="s">
        <v>1833</v>
      </c>
      <c r="B123" s="377">
        <v>72262</v>
      </c>
      <c r="C123" s="377" t="s">
        <v>47</v>
      </c>
      <c r="D123" s="378" t="s">
        <v>399</v>
      </c>
      <c r="E123" s="379" t="s">
        <v>303</v>
      </c>
      <c r="F123" s="380">
        <v>100</v>
      </c>
      <c r="G123" s="380">
        <v>11.23</v>
      </c>
      <c r="H123" s="380">
        <f t="shared" si="1"/>
        <v>1123</v>
      </c>
    </row>
    <row r="124" spans="1:10">
      <c r="A124" s="377" t="s">
        <v>1834</v>
      </c>
      <c r="B124" s="377">
        <v>72263</v>
      </c>
      <c r="C124" s="377" t="s">
        <v>47</v>
      </c>
      <c r="D124" s="378" t="s">
        <v>400</v>
      </c>
      <c r="E124" s="379" t="s">
        <v>303</v>
      </c>
      <c r="F124" s="380">
        <v>100</v>
      </c>
      <c r="G124" s="380">
        <v>15.08</v>
      </c>
      <c r="H124" s="380">
        <f t="shared" si="1"/>
        <v>1508</v>
      </c>
    </row>
    <row r="125" spans="1:10">
      <c r="A125" s="377" t="s">
        <v>1835</v>
      </c>
      <c r="B125" s="377"/>
      <c r="C125" s="377" t="s">
        <v>304</v>
      </c>
      <c r="D125" s="378" t="s">
        <v>401</v>
      </c>
      <c r="E125" s="379" t="s">
        <v>303</v>
      </c>
      <c r="F125" s="380">
        <v>1200</v>
      </c>
      <c r="G125" s="380">
        <v>0.22400000000000003</v>
      </c>
      <c r="H125" s="380">
        <f t="shared" si="1"/>
        <v>268.8</v>
      </c>
      <c r="J125" s="382"/>
    </row>
    <row r="126" spans="1:10">
      <c r="A126" s="377" t="s">
        <v>1836</v>
      </c>
      <c r="B126" s="377"/>
      <c r="C126" s="377" t="s">
        <v>304</v>
      </c>
      <c r="D126" s="378" t="s">
        <v>402</v>
      </c>
      <c r="E126" s="379" t="s">
        <v>303</v>
      </c>
      <c r="F126" s="380">
        <v>5200</v>
      </c>
      <c r="G126" s="380">
        <v>9.6000000000000002E-2</v>
      </c>
      <c r="H126" s="380">
        <f t="shared" si="1"/>
        <v>499.2</v>
      </c>
      <c r="J126" s="382"/>
    </row>
    <row r="127" spans="1:10">
      <c r="A127" s="377" t="s">
        <v>1837</v>
      </c>
      <c r="B127" s="377"/>
      <c r="C127" s="377" t="s">
        <v>304</v>
      </c>
      <c r="D127" s="378" t="s">
        <v>403</v>
      </c>
      <c r="E127" s="379" t="s">
        <v>303</v>
      </c>
      <c r="F127" s="380">
        <v>4000</v>
      </c>
      <c r="G127" s="380">
        <v>0.16</v>
      </c>
      <c r="H127" s="380">
        <f t="shared" si="1"/>
        <v>640</v>
      </c>
      <c r="J127" s="382"/>
    </row>
    <row r="128" spans="1:10">
      <c r="A128" s="377" t="s">
        <v>1838</v>
      </c>
      <c r="B128" s="377"/>
      <c r="C128" s="377" t="s">
        <v>304</v>
      </c>
      <c r="D128" s="378" t="s">
        <v>404</v>
      </c>
      <c r="E128" s="379" t="s">
        <v>303</v>
      </c>
      <c r="F128" s="380">
        <v>21</v>
      </c>
      <c r="G128" s="380">
        <v>34.463999999999999</v>
      </c>
      <c r="H128" s="380">
        <f t="shared" si="1"/>
        <v>723.74</v>
      </c>
      <c r="J128" s="382"/>
    </row>
    <row r="129" spans="1:10">
      <c r="A129" s="377" t="s">
        <v>1839</v>
      </c>
      <c r="B129" s="377">
        <v>2436</v>
      </c>
      <c r="C129" s="377" t="s">
        <v>2341</v>
      </c>
      <c r="D129" s="378" t="s">
        <v>2340</v>
      </c>
      <c r="E129" s="379" t="s">
        <v>303</v>
      </c>
      <c r="F129" s="380">
        <v>1445.281210592686</v>
      </c>
      <c r="G129" s="380">
        <v>15.86</v>
      </c>
      <c r="H129" s="380">
        <f t="shared" si="1"/>
        <v>22922.16</v>
      </c>
      <c r="I129" s="372">
        <f>H129/15.86</f>
        <v>1445.281210592686</v>
      </c>
      <c r="J129" s="382"/>
    </row>
    <row r="130" spans="1:10">
      <c r="A130" s="377" t="s">
        <v>1840</v>
      </c>
      <c r="B130" s="377">
        <v>247</v>
      </c>
      <c r="C130" s="377" t="s">
        <v>2343</v>
      </c>
      <c r="D130" s="378" t="s">
        <v>2342</v>
      </c>
      <c r="E130" s="379" t="s">
        <v>303</v>
      </c>
      <c r="F130" s="380">
        <v>1418.9309210526317</v>
      </c>
      <c r="G130" s="380">
        <v>12.16</v>
      </c>
      <c r="H130" s="380">
        <f t="shared" si="1"/>
        <v>17254.2</v>
      </c>
      <c r="I130" s="372">
        <f>H130/12.16</f>
        <v>1418.9309210526317</v>
      </c>
      <c r="J130" s="382"/>
    </row>
    <row r="131" spans="1:10">
      <c r="A131" s="408" t="s">
        <v>405</v>
      </c>
      <c r="B131" s="408"/>
      <c r="C131" s="408"/>
      <c r="D131" s="408"/>
      <c r="E131" s="408"/>
      <c r="F131" s="408"/>
      <c r="G131" s="409"/>
      <c r="H131" s="386">
        <f>SUM(H3:H130)</f>
        <v>1842200.4999999988</v>
      </c>
    </row>
    <row r="133" spans="1:10" ht="15">
      <c r="A133"/>
    </row>
    <row r="134" spans="1:10" ht="15">
      <c r="A134"/>
    </row>
  </sheetData>
  <autoFilter ref="A2:H131"/>
  <customSheetViews>
    <customSheetView guid="{1D8CB36E-9B6A-4B9B-B1E2-DCA77B5E31B1}" showPageBreaks="1" printArea="1" showAutoFilter="1" view="pageBreakPreview" topLeftCell="C115">
      <selection activeCell="M143" sqref="M143"/>
      <rowBreaks count="1" manualBreakCount="1">
        <brk id="32" max="7" man="1"/>
      </rowBreaks>
      <colBreaks count="1" manualBreakCount="1">
        <brk id="8" max="1048575" man="1"/>
      </colBreaks>
      <pageMargins left="0.39370078740157483" right="0.39370078740157483" top="0.78740157480314965" bottom="0.78740157480314965" header="0.31496062992125984" footer="0.31496062992125984"/>
      <printOptions horizontalCentered="1"/>
      <pageSetup paperSize="9" scale="50" orientation="portrait" r:id="rId1"/>
      <autoFilter ref="A2:H131"/>
    </customSheetView>
    <customSheetView guid="{17A4E753-33F2-4577-AD00-66EE1CD06ED8}" showPageBreaks="1" printArea="1" showAutoFilter="1" view="pageBreakPreview" topLeftCell="C104">
      <selection activeCell="D139" sqref="D139"/>
      <rowBreaks count="1" manualBreakCount="1">
        <brk id="32" max="7" man="1"/>
      </rowBreaks>
      <colBreaks count="1" manualBreakCount="1">
        <brk id="8" max="1048575" man="1"/>
      </colBreaks>
      <pageMargins left="0.39370078740157483" right="0.39370078740157483" top="0.78740157480314965" bottom="0.78740157480314965" header="0.31496062992125984" footer="0.31496062992125984"/>
      <printOptions horizontalCentered="1"/>
      <pageSetup paperSize="9" scale="50" orientation="portrait" r:id="rId2"/>
      <autoFilter ref="A2:H131"/>
    </customSheetView>
    <customSheetView guid="{9C8224A7-552D-41D4-9DDD-307712C35EF4}" showPageBreaks="1" printArea="1" showAutoFilter="1" view="pageBreakPreview" topLeftCell="C1">
      <selection activeCell="K58" sqref="K58"/>
      <rowBreaks count="1" manualBreakCount="1">
        <brk id="32" max="7" man="1"/>
      </rowBreaks>
      <colBreaks count="1" manualBreakCount="1">
        <brk id="8" max="1048575" man="1"/>
      </colBreaks>
      <pageMargins left="0.39370078740157483" right="0.39370078740157483" top="0.78740157480314965" bottom="0.78740157480314965" header="0.31496062992125984" footer="0.31496062992125984"/>
      <printOptions horizontalCentered="1"/>
      <pageSetup paperSize="9" scale="50" orientation="portrait" r:id="rId3"/>
      <autoFilter ref="A2:H131"/>
    </customSheetView>
  </customSheetViews>
  <mergeCells count="2">
    <mergeCell ref="A1:H1"/>
    <mergeCell ref="A131:G131"/>
  </mergeCells>
  <printOptions horizontalCentered="1"/>
  <pageMargins left="0.39370078740157483" right="0.39370078740157483" top="0.78740157480314965" bottom="0.78740157480314965" header="0.31496062992125984" footer="0.31496062992125984"/>
  <pageSetup paperSize="9" scale="50" orientation="portrait" r:id="rId4"/>
  <rowBreaks count="1" manualBreakCount="1">
    <brk id="32" max="7"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topLeftCell="B1" zoomScaleNormal="85" zoomScaleSheetLayoutView="100" workbookViewId="0">
      <selection activeCell="H4" sqref="H4"/>
    </sheetView>
  </sheetViews>
  <sheetFormatPr defaultRowHeight="11.25"/>
  <cols>
    <col min="1" max="1" width="11.42578125" style="89" bestFit="1" customWidth="1"/>
    <col min="2" max="2" width="14.140625" style="89" bestFit="1" customWidth="1"/>
    <col min="3" max="3" width="18.42578125" style="86" customWidth="1"/>
    <col min="4" max="4" width="70.7109375" style="87" customWidth="1"/>
    <col min="5" max="5" width="11.28515625" style="91" bestFit="1" customWidth="1"/>
    <col min="6" max="6" width="13.7109375" style="87" bestFit="1" customWidth="1"/>
    <col min="7" max="7" width="11.28515625" style="88" customWidth="1"/>
    <col min="8" max="8" width="13.85546875" style="88" customWidth="1"/>
    <col min="9" max="16384" width="9.140625" style="75"/>
  </cols>
  <sheetData>
    <row r="1" spans="1:8" ht="15">
      <c r="A1" s="414" t="s">
        <v>791</v>
      </c>
      <c r="B1" s="415"/>
      <c r="C1" s="415"/>
      <c r="D1" s="415"/>
      <c r="E1" s="415"/>
      <c r="F1" s="415"/>
      <c r="G1" s="415"/>
      <c r="H1" s="415"/>
    </row>
    <row r="2" spans="1:8" s="79" customFormat="1" ht="22.5">
      <c r="A2" s="76" t="s">
        <v>267</v>
      </c>
      <c r="B2" s="73" t="s">
        <v>817</v>
      </c>
      <c r="C2" s="73" t="s">
        <v>1321</v>
      </c>
      <c r="D2" s="77" t="s">
        <v>2</v>
      </c>
      <c r="E2" s="77" t="s">
        <v>16</v>
      </c>
      <c r="F2" s="77" t="s">
        <v>4</v>
      </c>
      <c r="G2" s="78" t="s">
        <v>268</v>
      </c>
      <c r="H2" s="78" t="s">
        <v>269</v>
      </c>
    </row>
    <row r="3" spans="1:8">
      <c r="A3" s="66" t="s">
        <v>1839</v>
      </c>
      <c r="B3" s="80">
        <v>72930</v>
      </c>
      <c r="C3" s="80" t="s">
        <v>47</v>
      </c>
      <c r="D3" s="81" t="s">
        <v>792</v>
      </c>
      <c r="E3" s="90" t="s">
        <v>21</v>
      </c>
      <c r="F3" s="82">
        <v>500</v>
      </c>
      <c r="G3" s="83">
        <v>44.46</v>
      </c>
      <c r="H3" s="82">
        <f>ROUND(F3*G3,2)</f>
        <v>22230</v>
      </c>
    </row>
    <row r="4" spans="1:8">
      <c r="A4" s="66" t="s">
        <v>1840</v>
      </c>
      <c r="B4" s="80">
        <v>72929</v>
      </c>
      <c r="C4" s="80" t="s">
        <v>47</v>
      </c>
      <c r="D4" s="81" t="s">
        <v>793</v>
      </c>
      <c r="E4" s="90" t="s">
        <v>21</v>
      </c>
      <c r="F4" s="82">
        <v>1300</v>
      </c>
      <c r="G4" s="83">
        <v>36.15</v>
      </c>
      <c r="H4" s="82">
        <f t="shared" ref="H4:H13" si="0">ROUND(F4*G4,2)</f>
        <v>46995</v>
      </c>
    </row>
    <row r="5" spans="1:8">
      <c r="A5" s="66" t="s">
        <v>1841</v>
      </c>
      <c r="B5" s="80">
        <v>83377</v>
      </c>
      <c r="C5" s="80" t="s">
        <v>47</v>
      </c>
      <c r="D5" s="81" t="s">
        <v>818</v>
      </c>
      <c r="E5" s="90" t="s">
        <v>303</v>
      </c>
      <c r="F5" s="82">
        <v>150</v>
      </c>
      <c r="G5" s="83">
        <v>7.36</v>
      </c>
      <c r="H5" s="82">
        <f t="shared" si="0"/>
        <v>1104</v>
      </c>
    </row>
    <row r="6" spans="1:8">
      <c r="A6" s="66" t="s">
        <v>1842</v>
      </c>
      <c r="B6" s="80">
        <v>72272</v>
      </c>
      <c r="C6" s="80" t="s">
        <v>47</v>
      </c>
      <c r="D6" s="81" t="s">
        <v>794</v>
      </c>
      <c r="E6" s="90" t="s">
        <v>303</v>
      </c>
      <c r="F6" s="82">
        <v>150</v>
      </c>
      <c r="G6" s="83">
        <v>9.6</v>
      </c>
      <c r="H6" s="82">
        <f t="shared" si="0"/>
        <v>1440</v>
      </c>
    </row>
    <row r="7" spans="1:8">
      <c r="A7" s="66" t="s">
        <v>1843</v>
      </c>
      <c r="B7" s="80">
        <v>91864</v>
      </c>
      <c r="C7" s="80" t="s">
        <v>47</v>
      </c>
      <c r="D7" s="81" t="s">
        <v>795</v>
      </c>
      <c r="E7" s="90" t="s">
        <v>21</v>
      </c>
      <c r="F7" s="82">
        <v>50</v>
      </c>
      <c r="G7" s="83">
        <v>6.53</v>
      </c>
      <c r="H7" s="82">
        <f t="shared" si="0"/>
        <v>326.5</v>
      </c>
    </row>
    <row r="8" spans="1:8" ht="33.75">
      <c r="A8" s="66" t="s">
        <v>1844</v>
      </c>
      <c r="B8" s="80"/>
      <c r="C8" s="80" t="s">
        <v>304</v>
      </c>
      <c r="D8" s="348" t="s">
        <v>796</v>
      </c>
      <c r="E8" s="349" t="s">
        <v>303</v>
      </c>
      <c r="F8" s="350">
        <v>2</v>
      </c>
      <c r="G8" s="351">
        <f>130+169.27+128.93+179.11+44.64+2*54.32</f>
        <v>760.58999999999992</v>
      </c>
      <c r="H8" s="82">
        <f t="shared" si="0"/>
        <v>1521.18</v>
      </c>
    </row>
    <row r="9" spans="1:8">
      <c r="A9" s="66" t="s">
        <v>1845</v>
      </c>
      <c r="B9" s="80"/>
      <c r="C9" s="80" t="s">
        <v>304</v>
      </c>
      <c r="D9" s="84" t="s">
        <v>797</v>
      </c>
      <c r="E9" s="90" t="s">
        <v>303</v>
      </c>
      <c r="F9" s="82">
        <v>35</v>
      </c>
      <c r="G9" s="83">
        <f>8.96*1.35</f>
        <v>12.096000000000002</v>
      </c>
      <c r="H9" s="82">
        <f t="shared" si="0"/>
        <v>423.36</v>
      </c>
    </row>
    <row r="10" spans="1:8">
      <c r="A10" s="66" t="s">
        <v>1846</v>
      </c>
      <c r="B10" s="80">
        <v>68069</v>
      </c>
      <c r="C10" s="80" t="s">
        <v>47</v>
      </c>
      <c r="D10" s="81" t="s">
        <v>798</v>
      </c>
      <c r="E10" s="90" t="s">
        <v>303</v>
      </c>
      <c r="F10" s="82">
        <v>17</v>
      </c>
      <c r="G10" s="83">
        <v>48.33</v>
      </c>
      <c r="H10" s="82">
        <f t="shared" si="0"/>
        <v>821.61</v>
      </c>
    </row>
    <row r="11" spans="1:8">
      <c r="A11" s="66" t="s">
        <v>1847</v>
      </c>
      <c r="B11" s="80">
        <v>1072</v>
      </c>
      <c r="C11" s="80" t="s">
        <v>47</v>
      </c>
      <c r="D11" s="85" t="s">
        <v>799</v>
      </c>
      <c r="E11" s="90" t="s">
        <v>303</v>
      </c>
      <c r="F11" s="82">
        <v>17</v>
      </c>
      <c r="G11" s="83">
        <v>62.58</v>
      </c>
      <c r="H11" s="82">
        <f t="shared" si="0"/>
        <v>1063.8599999999999</v>
      </c>
    </row>
    <row r="12" spans="1:8">
      <c r="A12" s="66" t="s">
        <v>1848</v>
      </c>
      <c r="B12" s="80">
        <v>11927</v>
      </c>
      <c r="C12" s="80" t="s">
        <v>47</v>
      </c>
      <c r="D12" s="85" t="s">
        <v>800</v>
      </c>
      <c r="E12" s="90" t="s">
        <v>303</v>
      </c>
      <c r="F12" s="82">
        <v>40</v>
      </c>
      <c r="G12" s="83">
        <v>2.93</v>
      </c>
      <c r="H12" s="82">
        <f t="shared" si="0"/>
        <v>117.2</v>
      </c>
    </row>
    <row r="13" spans="1:8">
      <c r="A13" s="66" t="s">
        <v>1849</v>
      </c>
      <c r="B13" s="80">
        <v>7572</v>
      </c>
      <c r="C13" s="80" t="s">
        <v>47</v>
      </c>
      <c r="D13" s="85" t="s">
        <v>801</v>
      </c>
      <c r="E13" s="90" t="s">
        <v>303</v>
      </c>
      <c r="F13" s="82">
        <v>750</v>
      </c>
      <c r="G13" s="83">
        <v>4.8</v>
      </c>
      <c r="H13" s="82">
        <f t="shared" si="0"/>
        <v>3600</v>
      </c>
    </row>
    <row r="14" spans="1:8" s="269" customFormat="1">
      <c r="A14" s="410" t="s">
        <v>1467</v>
      </c>
      <c r="B14" s="411"/>
      <c r="C14" s="412"/>
      <c r="D14" s="412"/>
      <c r="E14" s="412"/>
      <c r="F14" s="412"/>
      <c r="G14" s="413"/>
      <c r="H14" s="146">
        <f>SUM(H3:H11)</f>
        <v>75925.509999999995</v>
      </c>
    </row>
  </sheetData>
  <autoFilter ref="A2:H14"/>
  <customSheetViews>
    <customSheetView guid="{1D8CB36E-9B6A-4B9B-B1E2-DCA77B5E31B1}" showPageBreaks="1" printArea="1" showAutoFilter="1" view="pageBreakPreview" topLeftCell="B1">
      <selection activeCell="H4" sqref="H4"/>
      <pageMargins left="0.511811024" right="0.511811024" top="0.78740157499999996" bottom="0.78740157499999996" header="0.31496062000000002" footer="0.31496062000000002"/>
      <pageSetup paperSize="9" scale="51" orientation="portrait" r:id="rId1"/>
      <autoFilter ref="A2:H14"/>
    </customSheetView>
    <customSheetView guid="{17A4E753-33F2-4577-AD00-66EE1CD06ED8}" showPageBreaks="1" printArea="1" showAutoFilter="1" view="pageBreakPreview" topLeftCell="B1">
      <selection activeCell="H4" sqref="H4"/>
      <pageMargins left="0.511811024" right="0.511811024" top="0.78740157499999996" bottom="0.78740157499999996" header="0.31496062000000002" footer="0.31496062000000002"/>
      <pageSetup paperSize="9" scale="51" orientation="portrait" r:id="rId2"/>
      <autoFilter ref="A2:H14"/>
    </customSheetView>
    <customSheetView guid="{9C8224A7-552D-41D4-9DDD-307712C35EF4}" showPageBreaks="1" printArea="1" showAutoFilter="1" view="pageBreakPreview" topLeftCell="B1">
      <selection activeCell="H4" sqref="H4"/>
      <pageMargins left="0.511811024" right="0.511811024" top="0.78740157499999996" bottom="0.78740157499999996" header="0.31496062000000002" footer="0.31496062000000002"/>
      <pageSetup paperSize="9" scale="51" orientation="portrait" r:id="rId3"/>
      <autoFilter ref="A2:H14"/>
    </customSheetView>
  </customSheetViews>
  <mergeCells count="2">
    <mergeCell ref="A14:G14"/>
    <mergeCell ref="A1:H1"/>
  </mergeCells>
  <pageMargins left="0.511811024" right="0.511811024" top="0.78740157499999996" bottom="0.78740157499999996" header="0.31496062000000002" footer="0.31496062000000002"/>
  <pageSetup paperSize="9" scale="51"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showOutlineSymbols="0" showWhiteSpace="0" view="pageBreakPreview" topLeftCell="B1" zoomScale="85" zoomScaleNormal="85" zoomScaleSheetLayoutView="100" workbookViewId="0">
      <selection activeCell="F107" sqref="F107"/>
    </sheetView>
  </sheetViews>
  <sheetFormatPr defaultRowHeight="11.25"/>
  <cols>
    <col min="1" max="1" width="11.42578125" style="130" bestFit="1" customWidth="1"/>
    <col min="2" max="2" width="9.140625" style="130" bestFit="1" customWidth="1"/>
    <col min="3" max="3" width="13.140625" style="111" bestFit="1" customWidth="1"/>
    <col min="4" max="4" width="68.5703125" style="130" bestFit="1" customWidth="1"/>
    <col min="5" max="5" width="5.7109375" style="111" bestFit="1" customWidth="1"/>
    <col min="6" max="6" width="11.42578125" style="130" bestFit="1" customWidth="1"/>
    <col min="7" max="7" width="11.42578125" style="134" bestFit="1" customWidth="1"/>
    <col min="8" max="8" width="11.42578125" style="130" bestFit="1" customWidth="1"/>
    <col min="9" max="16384" width="9.140625" style="130"/>
  </cols>
  <sheetData>
    <row r="1" spans="1:8" ht="14.25">
      <c r="A1" s="419" t="s">
        <v>1463</v>
      </c>
      <c r="B1" s="420"/>
      <c r="C1" s="420"/>
      <c r="D1" s="420"/>
      <c r="E1" s="420"/>
      <c r="F1" s="420"/>
      <c r="G1" s="420"/>
      <c r="H1" s="420"/>
    </row>
    <row r="2" spans="1:8" s="111" customFormat="1" ht="15" customHeight="1">
      <c r="A2" s="108" t="s">
        <v>267</v>
      </c>
      <c r="B2" s="108" t="s">
        <v>817</v>
      </c>
      <c r="C2" s="108" t="s">
        <v>1321</v>
      </c>
      <c r="D2" s="108" t="s">
        <v>2</v>
      </c>
      <c r="E2" s="108" t="s">
        <v>16</v>
      </c>
      <c r="F2" s="108" t="s">
        <v>4</v>
      </c>
      <c r="G2" s="112" t="s">
        <v>268</v>
      </c>
      <c r="H2" s="110" t="s">
        <v>269</v>
      </c>
    </row>
    <row r="3" spans="1:8">
      <c r="A3" s="113" t="s">
        <v>412</v>
      </c>
      <c r="B3" s="114"/>
      <c r="C3" s="115"/>
      <c r="D3" s="131" t="s">
        <v>413</v>
      </c>
      <c r="E3" s="116"/>
      <c r="F3" s="132"/>
      <c r="G3" s="117"/>
      <c r="H3" s="133">
        <f>SUM(H4:H25)</f>
        <v>15276.019999999999</v>
      </c>
    </row>
    <row r="4" spans="1:8">
      <c r="A4" s="118" t="s">
        <v>1568</v>
      </c>
      <c r="B4" s="66" t="s">
        <v>414</v>
      </c>
      <c r="C4" s="72" t="s">
        <v>47</v>
      </c>
      <c r="D4" s="67" t="s">
        <v>415</v>
      </c>
      <c r="E4" s="119" t="s">
        <v>13</v>
      </c>
      <c r="F4" s="68">
        <v>1</v>
      </c>
      <c r="G4" s="121">
        <f>'[2]Orçamento Sintético'!I184</f>
        <v>37.299999999999997</v>
      </c>
      <c r="H4" s="68">
        <f>ROUND(G4*F4,2)</f>
        <v>37.299999999999997</v>
      </c>
    </row>
    <row r="5" spans="1:8">
      <c r="A5" s="118" t="s">
        <v>1569</v>
      </c>
      <c r="B5" s="66" t="s">
        <v>416</v>
      </c>
      <c r="C5" s="72" t="s">
        <v>47</v>
      </c>
      <c r="D5" s="67" t="s">
        <v>417</v>
      </c>
      <c r="E5" s="119" t="s">
        <v>13</v>
      </c>
      <c r="F5" s="68">
        <v>6</v>
      </c>
      <c r="G5" s="121">
        <f>'[2]Orçamento Sintético'!I185</f>
        <v>61.86</v>
      </c>
      <c r="H5" s="68">
        <f t="shared" ref="H5:H68" si="0">ROUND(G5*F5,2)</f>
        <v>371.16</v>
      </c>
    </row>
    <row r="6" spans="1:8">
      <c r="A6" s="118" t="s">
        <v>1570</v>
      </c>
      <c r="B6" s="66" t="s">
        <v>416</v>
      </c>
      <c r="C6" s="72" t="s">
        <v>47</v>
      </c>
      <c r="D6" s="67" t="s">
        <v>417</v>
      </c>
      <c r="E6" s="119" t="s">
        <v>13</v>
      </c>
      <c r="F6" s="68">
        <v>6</v>
      </c>
      <c r="G6" s="121">
        <f>'[2]Orçamento Sintético'!I186</f>
        <v>61.86</v>
      </c>
      <c r="H6" s="68">
        <f t="shared" si="0"/>
        <v>371.16</v>
      </c>
    </row>
    <row r="7" spans="1:8" ht="22.5">
      <c r="A7" s="118" t="s">
        <v>1571</v>
      </c>
      <c r="B7" s="66" t="s">
        <v>418</v>
      </c>
      <c r="C7" s="72" t="s">
        <v>47</v>
      </c>
      <c r="D7" s="67" t="s">
        <v>419</v>
      </c>
      <c r="E7" s="119" t="s">
        <v>13</v>
      </c>
      <c r="F7" s="68">
        <v>81</v>
      </c>
      <c r="G7" s="121">
        <f>'[2]Orçamento Sintético'!I187</f>
        <v>19.510000000000002</v>
      </c>
      <c r="H7" s="68">
        <f t="shared" si="0"/>
        <v>1580.31</v>
      </c>
    </row>
    <row r="8" spans="1:8" ht="22.5">
      <c r="A8" s="118" t="s">
        <v>1572</v>
      </c>
      <c r="B8" s="66" t="s">
        <v>418</v>
      </c>
      <c r="C8" s="72" t="s">
        <v>47</v>
      </c>
      <c r="D8" s="67" t="s">
        <v>419</v>
      </c>
      <c r="E8" s="119" t="s">
        <v>13</v>
      </c>
      <c r="F8" s="68">
        <v>81</v>
      </c>
      <c r="G8" s="121">
        <f>'[2]Orçamento Sintético'!I188</f>
        <v>19.510000000000002</v>
      </c>
      <c r="H8" s="68">
        <f t="shared" si="0"/>
        <v>1580.31</v>
      </c>
    </row>
    <row r="9" spans="1:8">
      <c r="A9" s="118" t="s">
        <v>1573</v>
      </c>
      <c r="B9" s="66" t="s">
        <v>420</v>
      </c>
      <c r="C9" s="72" t="s">
        <v>47</v>
      </c>
      <c r="D9" s="67" t="s">
        <v>421</v>
      </c>
      <c r="E9" s="119" t="s">
        <v>13</v>
      </c>
      <c r="F9" s="68">
        <v>7</v>
      </c>
      <c r="G9" s="121">
        <f>'[2]Orçamento Sintético'!I189</f>
        <v>76.58</v>
      </c>
      <c r="H9" s="68">
        <f t="shared" si="0"/>
        <v>536.05999999999995</v>
      </c>
    </row>
    <row r="10" spans="1:8">
      <c r="A10" s="118" t="s">
        <v>1574</v>
      </c>
      <c r="B10" s="66" t="s">
        <v>414</v>
      </c>
      <c r="C10" s="72" t="s">
        <v>47</v>
      </c>
      <c r="D10" s="67" t="s">
        <v>415</v>
      </c>
      <c r="E10" s="119" t="s">
        <v>13</v>
      </c>
      <c r="F10" s="68">
        <v>1</v>
      </c>
      <c r="G10" s="121">
        <f>'[2]Orçamento Sintético'!I190</f>
        <v>37.299999999999997</v>
      </c>
      <c r="H10" s="68">
        <f t="shared" si="0"/>
        <v>37.299999999999997</v>
      </c>
    </row>
    <row r="11" spans="1:8">
      <c r="A11" s="118" t="s">
        <v>1575</v>
      </c>
      <c r="B11" s="66" t="s">
        <v>422</v>
      </c>
      <c r="C11" s="72" t="s">
        <v>47</v>
      </c>
      <c r="D11" s="67" t="s">
        <v>423</v>
      </c>
      <c r="E11" s="119" t="s">
        <v>13</v>
      </c>
      <c r="F11" s="68">
        <v>12</v>
      </c>
      <c r="G11" s="121">
        <f>'[2]Orçamento Sintético'!I191</f>
        <v>140.91</v>
      </c>
      <c r="H11" s="68">
        <f t="shared" si="0"/>
        <v>1690.92</v>
      </c>
    </row>
    <row r="12" spans="1:8" ht="22.5">
      <c r="A12" s="118" t="s">
        <v>1576</v>
      </c>
      <c r="B12" s="66" t="s">
        <v>424</v>
      </c>
      <c r="C12" s="72" t="s">
        <v>47</v>
      </c>
      <c r="D12" s="67" t="s">
        <v>425</v>
      </c>
      <c r="E12" s="119" t="s">
        <v>13</v>
      </c>
      <c r="F12" s="68">
        <v>9</v>
      </c>
      <c r="G12" s="121">
        <f>'[2]Orçamento Sintético'!I192</f>
        <v>18.41</v>
      </c>
      <c r="H12" s="68">
        <f t="shared" si="0"/>
        <v>165.69</v>
      </c>
    </row>
    <row r="13" spans="1:8" ht="22.5">
      <c r="A13" s="118" t="s">
        <v>1577</v>
      </c>
      <c r="B13" s="66" t="s">
        <v>424</v>
      </c>
      <c r="C13" s="72" t="s">
        <v>47</v>
      </c>
      <c r="D13" s="67" t="s">
        <v>425</v>
      </c>
      <c r="E13" s="119" t="s">
        <v>13</v>
      </c>
      <c r="F13" s="68">
        <v>9</v>
      </c>
      <c r="G13" s="121">
        <f>'[2]Orçamento Sintético'!I193</f>
        <v>18.41</v>
      </c>
      <c r="H13" s="68">
        <f t="shared" si="0"/>
        <v>165.69</v>
      </c>
    </row>
    <row r="14" spans="1:8">
      <c r="A14" s="118" t="s">
        <v>1578</v>
      </c>
      <c r="B14" s="66" t="s">
        <v>427</v>
      </c>
      <c r="C14" s="72" t="s">
        <v>47</v>
      </c>
      <c r="D14" s="67" t="s">
        <v>428</v>
      </c>
      <c r="E14" s="119" t="s">
        <v>13</v>
      </c>
      <c r="F14" s="68">
        <v>1</v>
      </c>
      <c r="G14" s="121">
        <f>'[2]Orçamento Sintético'!I194</f>
        <v>74.03</v>
      </c>
      <c r="H14" s="68">
        <f t="shared" si="0"/>
        <v>74.03</v>
      </c>
    </row>
    <row r="15" spans="1:8">
      <c r="A15" s="118" t="s">
        <v>1579</v>
      </c>
      <c r="B15" s="66" t="s">
        <v>429</v>
      </c>
      <c r="C15" s="72" t="s">
        <v>47</v>
      </c>
      <c r="D15" s="67" t="s">
        <v>430</v>
      </c>
      <c r="E15" s="119" t="s">
        <v>13</v>
      </c>
      <c r="F15" s="68">
        <v>1</v>
      </c>
      <c r="G15" s="121">
        <f>'[2]Orçamento Sintético'!I195</f>
        <v>61.92</v>
      </c>
      <c r="H15" s="68">
        <f t="shared" si="0"/>
        <v>61.92</v>
      </c>
    </row>
    <row r="16" spans="1:8" ht="22.5">
      <c r="A16" s="118" t="s">
        <v>1580</v>
      </c>
      <c r="B16" s="66" t="s">
        <v>431</v>
      </c>
      <c r="C16" s="72" t="s">
        <v>47</v>
      </c>
      <c r="D16" s="67" t="s">
        <v>432</v>
      </c>
      <c r="E16" s="119" t="s">
        <v>13</v>
      </c>
      <c r="F16" s="68">
        <v>28</v>
      </c>
      <c r="G16" s="121">
        <f>'[2]Orçamento Sintético'!I196</f>
        <v>39.299999999999997</v>
      </c>
      <c r="H16" s="68">
        <f t="shared" si="0"/>
        <v>1100.4000000000001</v>
      </c>
    </row>
    <row r="17" spans="1:8" ht="22.5">
      <c r="A17" s="118" t="s">
        <v>1581</v>
      </c>
      <c r="B17" s="66" t="s">
        <v>431</v>
      </c>
      <c r="C17" s="72" t="s">
        <v>47</v>
      </c>
      <c r="D17" s="67" t="s">
        <v>432</v>
      </c>
      <c r="E17" s="119" t="s">
        <v>13</v>
      </c>
      <c r="F17" s="68">
        <v>28</v>
      </c>
      <c r="G17" s="121">
        <f>'[2]Orçamento Sintético'!I197</f>
        <v>39.299999999999997</v>
      </c>
      <c r="H17" s="68">
        <f t="shared" si="0"/>
        <v>1100.4000000000001</v>
      </c>
    </row>
    <row r="18" spans="1:8" ht="22.5">
      <c r="A18" s="118" t="s">
        <v>1582</v>
      </c>
      <c r="B18" s="66" t="s">
        <v>433</v>
      </c>
      <c r="C18" s="72" t="s">
        <v>47</v>
      </c>
      <c r="D18" s="67" t="s">
        <v>434</v>
      </c>
      <c r="E18" s="119" t="s">
        <v>13</v>
      </c>
      <c r="F18" s="68">
        <v>6</v>
      </c>
      <c r="G18" s="121">
        <f>'[2]Orçamento Sintético'!I198</f>
        <v>174.23</v>
      </c>
      <c r="H18" s="68">
        <f t="shared" si="0"/>
        <v>1045.3800000000001</v>
      </c>
    </row>
    <row r="19" spans="1:8" ht="22.5">
      <c r="A19" s="118" t="s">
        <v>1583</v>
      </c>
      <c r="B19" s="66" t="s">
        <v>435</v>
      </c>
      <c r="C19" s="72" t="s">
        <v>47</v>
      </c>
      <c r="D19" s="67" t="s">
        <v>436</v>
      </c>
      <c r="E19" s="119" t="s">
        <v>13</v>
      </c>
      <c r="F19" s="68">
        <v>5</v>
      </c>
      <c r="G19" s="121">
        <f>'[2]Orçamento Sintético'!I199</f>
        <v>197.73</v>
      </c>
      <c r="H19" s="68">
        <f t="shared" si="0"/>
        <v>988.65</v>
      </c>
    </row>
    <row r="20" spans="1:8">
      <c r="A20" s="118" t="s">
        <v>1584</v>
      </c>
      <c r="B20" s="66" t="s">
        <v>438</v>
      </c>
      <c r="C20" s="72" t="s">
        <v>47</v>
      </c>
      <c r="D20" s="67" t="s">
        <v>439</v>
      </c>
      <c r="E20" s="119" t="s">
        <v>13</v>
      </c>
      <c r="F20" s="68">
        <v>2</v>
      </c>
      <c r="G20" s="121">
        <f>'[2]Orçamento Sintético'!I200</f>
        <v>155.24</v>
      </c>
      <c r="H20" s="68">
        <f t="shared" si="0"/>
        <v>310.48</v>
      </c>
    </row>
    <row r="21" spans="1:8" ht="22.5">
      <c r="A21" s="118" t="s">
        <v>1585</v>
      </c>
      <c r="B21" s="66" t="s">
        <v>440</v>
      </c>
      <c r="C21" s="72" t="s">
        <v>47</v>
      </c>
      <c r="D21" s="67" t="s">
        <v>441</v>
      </c>
      <c r="E21" s="119" t="s">
        <v>13</v>
      </c>
      <c r="F21" s="68">
        <v>2</v>
      </c>
      <c r="G21" s="121">
        <f>'[2]Orçamento Sintético'!I201</f>
        <v>242.13</v>
      </c>
      <c r="H21" s="68">
        <f t="shared" si="0"/>
        <v>484.26</v>
      </c>
    </row>
    <row r="22" spans="1:8">
      <c r="A22" s="118" t="s">
        <v>1586</v>
      </c>
      <c r="B22" s="66" t="s">
        <v>442</v>
      </c>
      <c r="C22" s="72" t="s">
        <v>736</v>
      </c>
      <c r="D22" s="67" t="s">
        <v>443</v>
      </c>
      <c r="E22" s="119" t="s">
        <v>13</v>
      </c>
      <c r="F22" s="68">
        <v>27</v>
      </c>
      <c r="G22" s="121">
        <f>'[2]Orçamento Sintético'!I202</f>
        <v>60.62</v>
      </c>
      <c r="H22" s="68">
        <f t="shared" si="0"/>
        <v>1636.74</v>
      </c>
    </row>
    <row r="23" spans="1:8">
      <c r="A23" s="118" t="s">
        <v>1587</v>
      </c>
      <c r="B23" s="66" t="s">
        <v>444</v>
      </c>
      <c r="C23" s="72" t="s">
        <v>736</v>
      </c>
      <c r="D23" s="67" t="s">
        <v>445</v>
      </c>
      <c r="E23" s="119" t="s">
        <v>13</v>
      </c>
      <c r="F23" s="68">
        <v>72</v>
      </c>
      <c r="G23" s="121">
        <f>'[2]Orçamento Sintético'!I203</f>
        <v>19.3</v>
      </c>
      <c r="H23" s="68">
        <f t="shared" si="0"/>
        <v>1389.6</v>
      </c>
    </row>
    <row r="24" spans="1:8">
      <c r="A24" s="118" t="s">
        <v>1588</v>
      </c>
      <c r="B24" s="66" t="s">
        <v>446</v>
      </c>
      <c r="C24" s="72" t="s">
        <v>736</v>
      </c>
      <c r="D24" s="67" t="s">
        <v>447</v>
      </c>
      <c r="E24" s="119" t="s">
        <v>13</v>
      </c>
      <c r="F24" s="68">
        <v>5</v>
      </c>
      <c r="G24" s="121">
        <f>'[2]Orçamento Sintético'!I204</f>
        <v>19.3</v>
      </c>
      <c r="H24" s="68">
        <f t="shared" si="0"/>
        <v>96.5</v>
      </c>
    </row>
    <row r="25" spans="1:8">
      <c r="A25" s="118" t="s">
        <v>1589</v>
      </c>
      <c r="B25" s="66" t="s">
        <v>448</v>
      </c>
      <c r="C25" s="72" t="s">
        <v>736</v>
      </c>
      <c r="D25" s="67" t="s">
        <v>449</v>
      </c>
      <c r="E25" s="119" t="s">
        <v>13</v>
      </c>
      <c r="F25" s="68">
        <v>2</v>
      </c>
      <c r="G25" s="121">
        <f>'[2]Orçamento Sintético'!I205</f>
        <v>225.88</v>
      </c>
      <c r="H25" s="68">
        <f t="shared" si="0"/>
        <v>451.76</v>
      </c>
    </row>
    <row r="26" spans="1:8">
      <c r="A26" s="113" t="s">
        <v>450</v>
      </c>
      <c r="B26" s="114"/>
      <c r="C26" s="115"/>
      <c r="D26" s="131" t="s">
        <v>451</v>
      </c>
      <c r="E26" s="116"/>
      <c r="F26" s="133"/>
      <c r="G26" s="122"/>
      <c r="H26" s="133">
        <f>SUM(H27:H83)</f>
        <v>22602.220000000005</v>
      </c>
    </row>
    <row r="27" spans="1:8" ht="22.5">
      <c r="A27" s="118" t="s">
        <v>452</v>
      </c>
      <c r="B27" s="66" t="s">
        <v>453</v>
      </c>
      <c r="C27" s="72" t="s">
        <v>47</v>
      </c>
      <c r="D27" s="67" t="s">
        <v>454</v>
      </c>
      <c r="E27" s="119" t="s">
        <v>13</v>
      </c>
      <c r="F27" s="68">
        <v>2</v>
      </c>
      <c r="G27" s="121">
        <f>'[2]Orçamento Sintético'!I207</f>
        <v>40.54</v>
      </c>
      <c r="H27" s="68">
        <f t="shared" si="0"/>
        <v>81.08</v>
      </c>
    </row>
    <row r="28" spans="1:8" ht="22.5">
      <c r="A28" s="118" t="s">
        <v>1590</v>
      </c>
      <c r="B28" s="66" t="s">
        <v>455</v>
      </c>
      <c r="C28" s="72" t="s">
        <v>47</v>
      </c>
      <c r="D28" s="67" t="s">
        <v>456</v>
      </c>
      <c r="E28" s="119" t="s">
        <v>13</v>
      </c>
      <c r="F28" s="68">
        <v>20</v>
      </c>
      <c r="G28" s="121">
        <f>'[2]Orçamento Sintético'!I208</f>
        <v>6.95</v>
      </c>
      <c r="H28" s="68">
        <f t="shared" si="0"/>
        <v>139</v>
      </c>
    </row>
    <row r="29" spans="1:8" ht="22.5">
      <c r="A29" s="118" t="s">
        <v>1591</v>
      </c>
      <c r="B29" s="66" t="s">
        <v>457</v>
      </c>
      <c r="C29" s="72" t="s">
        <v>47</v>
      </c>
      <c r="D29" s="67" t="s">
        <v>458</v>
      </c>
      <c r="E29" s="119" t="s">
        <v>13</v>
      </c>
      <c r="F29" s="68">
        <v>2</v>
      </c>
      <c r="G29" s="121">
        <f>'[2]Orçamento Sintético'!I209</f>
        <v>147.15</v>
      </c>
      <c r="H29" s="68">
        <f t="shared" si="0"/>
        <v>294.3</v>
      </c>
    </row>
    <row r="30" spans="1:8" ht="22.5">
      <c r="A30" s="118" t="s">
        <v>1592</v>
      </c>
      <c r="B30" s="66" t="s">
        <v>459</v>
      </c>
      <c r="C30" s="72" t="s">
        <v>47</v>
      </c>
      <c r="D30" s="67" t="s">
        <v>460</v>
      </c>
      <c r="E30" s="119" t="s">
        <v>13</v>
      </c>
      <c r="F30" s="68">
        <v>16</v>
      </c>
      <c r="G30" s="121">
        <f>'[2]Orçamento Sintético'!I210</f>
        <v>13.23</v>
      </c>
      <c r="H30" s="68">
        <f t="shared" si="0"/>
        <v>211.68</v>
      </c>
    </row>
    <row r="31" spans="1:8" ht="22.5">
      <c r="A31" s="118" t="s">
        <v>1593</v>
      </c>
      <c r="B31" s="66" t="s">
        <v>461</v>
      </c>
      <c r="C31" s="72" t="s">
        <v>47</v>
      </c>
      <c r="D31" s="67" t="s">
        <v>462</v>
      </c>
      <c r="E31" s="119" t="s">
        <v>13</v>
      </c>
      <c r="F31" s="68">
        <v>190</v>
      </c>
      <c r="G31" s="121">
        <f>'[2]Orçamento Sintético'!I211</f>
        <v>2.46</v>
      </c>
      <c r="H31" s="68">
        <f t="shared" si="0"/>
        <v>467.4</v>
      </c>
    </row>
    <row r="32" spans="1:8" ht="22.5">
      <c r="A32" s="118" t="s">
        <v>1594</v>
      </c>
      <c r="B32" s="66" t="s">
        <v>463</v>
      </c>
      <c r="C32" s="72" t="s">
        <v>47</v>
      </c>
      <c r="D32" s="67" t="s">
        <v>464</v>
      </c>
      <c r="E32" s="119" t="s">
        <v>13</v>
      </c>
      <c r="F32" s="68">
        <v>18</v>
      </c>
      <c r="G32" s="121">
        <f>'[2]Orçamento Sintético'!I212</f>
        <v>21.55</v>
      </c>
      <c r="H32" s="68">
        <f t="shared" si="0"/>
        <v>387.9</v>
      </c>
    </row>
    <row r="33" spans="1:8" ht="22.5">
      <c r="A33" s="118" t="s">
        <v>1595</v>
      </c>
      <c r="B33" s="66" t="s">
        <v>465</v>
      </c>
      <c r="C33" s="72" t="s">
        <v>47</v>
      </c>
      <c r="D33" s="67" t="s">
        <v>466</v>
      </c>
      <c r="E33" s="119" t="s">
        <v>13</v>
      </c>
      <c r="F33" s="68">
        <v>2</v>
      </c>
      <c r="G33" s="121">
        <f>'[2]Orçamento Sintético'!I213</f>
        <v>3.37</v>
      </c>
      <c r="H33" s="68">
        <f t="shared" si="0"/>
        <v>6.74</v>
      </c>
    </row>
    <row r="34" spans="1:8" ht="22.5">
      <c r="A34" s="118" t="s">
        <v>1596</v>
      </c>
      <c r="B34" s="66" t="s">
        <v>467</v>
      </c>
      <c r="C34" s="72" t="s">
        <v>85</v>
      </c>
      <c r="D34" s="67" t="s">
        <v>468</v>
      </c>
      <c r="E34" s="119" t="s">
        <v>13</v>
      </c>
      <c r="F34" s="68">
        <v>2</v>
      </c>
      <c r="G34" s="121">
        <f>'[2]Orçamento Sintético'!I214</f>
        <v>177.07</v>
      </c>
      <c r="H34" s="68">
        <f t="shared" si="0"/>
        <v>354.14</v>
      </c>
    </row>
    <row r="35" spans="1:8">
      <c r="A35" s="118" t="s">
        <v>1597</v>
      </c>
      <c r="B35" s="66" t="s">
        <v>469</v>
      </c>
      <c r="C35" s="72" t="s">
        <v>85</v>
      </c>
      <c r="D35" s="67" t="s">
        <v>470</v>
      </c>
      <c r="E35" s="119" t="s">
        <v>13</v>
      </c>
      <c r="F35" s="68">
        <v>1</v>
      </c>
      <c r="G35" s="121">
        <f>'[2]Orçamento Sintético'!I215</f>
        <v>9.06</v>
      </c>
      <c r="H35" s="68">
        <f t="shared" si="0"/>
        <v>9.06</v>
      </c>
    </row>
    <row r="36" spans="1:8" ht="22.5">
      <c r="A36" s="118" t="s">
        <v>1598</v>
      </c>
      <c r="B36" s="66" t="s">
        <v>471</v>
      </c>
      <c r="C36" s="72" t="s">
        <v>47</v>
      </c>
      <c r="D36" s="67" t="s">
        <v>472</v>
      </c>
      <c r="E36" s="119" t="s">
        <v>13</v>
      </c>
      <c r="F36" s="68">
        <v>2</v>
      </c>
      <c r="G36" s="121">
        <f>'[2]Orçamento Sintético'!I216</f>
        <v>17.64</v>
      </c>
      <c r="H36" s="68">
        <f t="shared" si="0"/>
        <v>35.28</v>
      </c>
    </row>
    <row r="37" spans="1:8" ht="22.5">
      <c r="A37" s="118" t="s">
        <v>1599</v>
      </c>
      <c r="B37" s="66" t="s">
        <v>473</v>
      </c>
      <c r="C37" s="72" t="s">
        <v>47</v>
      </c>
      <c r="D37" s="67" t="s">
        <v>474</v>
      </c>
      <c r="E37" s="119" t="s">
        <v>13</v>
      </c>
      <c r="F37" s="68">
        <v>8</v>
      </c>
      <c r="G37" s="121">
        <f>'[2]Orçamento Sintético'!I217</f>
        <v>12.93</v>
      </c>
      <c r="H37" s="68">
        <f t="shared" si="0"/>
        <v>103.44</v>
      </c>
    </row>
    <row r="38" spans="1:8" ht="22.5">
      <c r="A38" s="118" t="s">
        <v>1600</v>
      </c>
      <c r="B38" s="66" t="s">
        <v>475</v>
      </c>
      <c r="C38" s="72" t="s">
        <v>47</v>
      </c>
      <c r="D38" s="67" t="s">
        <v>476</v>
      </c>
      <c r="E38" s="119" t="s">
        <v>13</v>
      </c>
      <c r="F38" s="68">
        <v>22</v>
      </c>
      <c r="G38" s="121">
        <f>'[2]Orçamento Sintético'!I218</f>
        <v>3.9</v>
      </c>
      <c r="H38" s="68">
        <f t="shared" si="0"/>
        <v>85.8</v>
      </c>
    </row>
    <row r="39" spans="1:8" ht="22.5">
      <c r="A39" s="118" t="s">
        <v>1601</v>
      </c>
      <c r="B39" s="66" t="s">
        <v>477</v>
      </c>
      <c r="C39" s="72" t="s">
        <v>47</v>
      </c>
      <c r="D39" s="67" t="s">
        <v>478</v>
      </c>
      <c r="E39" s="119" t="s">
        <v>13</v>
      </c>
      <c r="F39" s="68">
        <v>16</v>
      </c>
      <c r="G39" s="121">
        <f>'[2]Orçamento Sintético'!I219</f>
        <v>25.09</v>
      </c>
      <c r="H39" s="68">
        <f t="shared" si="0"/>
        <v>401.44</v>
      </c>
    </row>
    <row r="40" spans="1:8" ht="22.5">
      <c r="A40" s="118" t="s">
        <v>1602</v>
      </c>
      <c r="B40" s="66" t="s">
        <v>479</v>
      </c>
      <c r="C40" s="72" t="s">
        <v>47</v>
      </c>
      <c r="D40" s="67" t="s">
        <v>480</v>
      </c>
      <c r="E40" s="119" t="s">
        <v>13</v>
      </c>
      <c r="F40" s="68">
        <v>3</v>
      </c>
      <c r="G40" s="121">
        <f>'[2]Orçamento Sintético'!I220</f>
        <v>32.22</v>
      </c>
      <c r="H40" s="68">
        <f t="shared" si="0"/>
        <v>96.66</v>
      </c>
    </row>
    <row r="41" spans="1:8" ht="22.5">
      <c r="A41" s="118" t="s">
        <v>1603</v>
      </c>
      <c r="B41" s="66" t="s">
        <v>481</v>
      </c>
      <c r="C41" s="72" t="s">
        <v>47</v>
      </c>
      <c r="D41" s="67" t="s">
        <v>482</v>
      </c>
      <c r="E41" s="119" t="s">
        <v>13</v>
      </c>
      <c r="F41" s="68">
        <v>17</v>
      </c>
      <c r="G41" s="121">
        <f>'[2]Orçamento Sintético'!I221</f>
        <v>41.43</v>
      </c>
      <c r="H41" s="68">
        <f t="shared" si="0"/>
        <v>704.31</v>
      </c>
    </row>
    <row r="42" spans="1:8" ht="22.5">
      <c r="A42" s="118" t="s">
        <v>1604</v>
      </c>
      <c r="B42" s="66" t="s">
        <v>483</v>
      </c>
      <c r="C42" s="72" t="s">
        <v>47</v>
      </c>
      <c r="D42" s="67" t="s">
        <v>484</v>
      </c>
      <c r="E42" s="119" t="s">
        <v>13</v>
      </c>
      <c r="F42" s="68">
        <v>22</v>
      </c>
      <c r="G42" s="121">
        <f>'[2]Orçamento Sintético'!I222</f>
        <v>11.12</v>
      </c>
      <c r="H42" s="68">
        <f t="shared" si="0"/>
        <v>244.64</v>
      </c>
    </row>
    <row r="43" spans="1:8" ht="22.5">
      <c r="A43" s="118" t="s">
        <v>1605</v>
      </c>
      <c r="B43" s="66" t="s">
        <v>485</v>
      </c>
      <c r="C43" s="72" t="s">
        <v>47</v>
      </c>
      <c r="D43" s="67" t="s">
        <v>486</v>
      </c>
      <c r="E43" s="119" t="s">
        <v>13</v>
      </c>
      <c r="F43" s="68">
        <v>3</v>
      </c>
      <c r="G43" s="121">
        <f>'[2]Orçamento Sintético'!I223</f>
        <v>7.01</v>
      </c>
      <c r="H43" s="68">
        <f t="shared" si="0"/>
        <v>21.03</v>
      </c>
    </row>
    <row r="44" spans="1:8" ht="22.5">
      <c r="A44" s="118" t="s">
        <v>1606</v>
      </c>
      <c r="B44" s="66" t="s">
        <v>487</v>
      </c>
      <c r="C44" s="72" t="s">
        <v>47</v>
      </c>
      <c r="D44" s="67" t="s">
        <v>488</v>
      </c>
      <c r="E44" s="119" t="s">
        <v>13</v>
      </c>
      <c r="F44" s="68">
        <v>356</v>
      </c>
      <c r="G44" s="121">
        <f>'[2]Orçamento Sintético'!I224</f>
        <v>4.32</v>
      </c>
      <c r="H44" s="68">
        <f t="shared" si="0"/>
        <v>1537.92</v>
      </c>
    </row>
    <row r="45" spans="1:8" ht="22.5">
      <c r="A45" s="118" t="s">
        <v>1607</v>
      </c>
      <c r="B45" s="66" t="s">
        <v>489</v>
      </c>
      <c r="C45" s="72" t="s">
        <v>47</v>
      </c>
      <c r="D45" s="67" t="s">
        <v>490</v>
      </c>
      <c r="E45" s="119" t="s">
        <v>21</v>
      </c>
      <c r="F45" s="68">
        <v>549.5</v>
      </c>
      <c r="G45" s="121">
        <f>'[2]Orçamento Sintético'!I225</f>
        <v>3.6</v>
      </c>
      <c r="H45" s="68">
        <f t="shared" si="0"/>
        <v>1978.2</v>
      </c>
    </row>
    <row r="46" spans="1:8" ht="22.5">
      <c r="A46" s="118" t="s">
        <v>1608</v>
      </c>
      <c r="B46" s="66" t="s">
        <v>491</v>
      </c>
      <c r="C46" s="72" t="s">
        <v>47</v>
      </c>
      <c r="D46" s="67" t="s">
        <v>492</v>
      </c>
      <c r="E46" s="119" t="s">
        <v>21</v>
      </c>
      <c r="F46" s="68">
        <v>10.49</v>
      </c>
      <c r="G46" s="121">
        <f>'[2]Orçamento Sintético'!I226</f>
        <v>7.31</v>
      </c>
      <c r="H46" s="68">
        <f t="shared" si="0"/>
        <v>76.680000000000007</v>
      </c>
    </row>
    <row r="47" spans="1:8" ht="22.5">
      <c r="A47" s="118" t="s">
        <v>1609</v>
      </c>
      <c r="B47" s="66" t="s">
        <v>493</v>
      </c>
      <c r="C47" s="72" t="s">
        <v>47</v>
      </c>
      <c r="D47" s="67" t="s">
        <v>494</v>
      </c>
      <c r="E47" s="119" t="s">
        <v>21</v>
      </c>
      <c r="F47" s="68">
        <v>138.77000000000001</v>
      </c>
      <c r="G47" s="121">
        <f>'[2]Orçamento Sintético'!I227</f>
        <v>10.51</v>
      </c>
      <c r="H47" s="68">
        <f t="shared" si="0"/>
        <v>1458.47</v>
      </c>
    </row>
    <row r="48" spans="1:8" ht="22.5">
      <c r="A48" s="118" t="s">
        <v>1610</v>
      </c>
      <c r="B48" s="66" t="s">
        <v>495</v>
      </c>
      <c r="C48" s="72" t="s">
        <v>47</v>
      </c>
      <c r="D48" s="67" t="s">
        <v>496</v>
      </c>
      <c r="E48" s="119" t="s">
        <v>21</v>
      </c>
      <c r="F48" s="68">
        <v>180.49</v>
      </c>
      <c r="G48" s="121">
        <f>'[2]Orçamento Sintético'!I228</f>
        <v>13.01</v>
      </c>
      <c r="H48" s="68">
        <f t="shared" si="0"/>
        <v>2348.17</v>
      </c>
    </row>
    <row r="49" spans="1:8" ht="22.5">
      <c r="A49" s="118" t="s">
        <v>1611</v>
      </c>
      <c r="B49" s="66" t="s">
        <v>497</v>
      </c>
      <c r="C49" s="72" t="s">
        <v>47</v>
      </c>
      <c r="D49" s="67" t="s">
        <v>498</v>
      </c>
      <c r="E49" s="119" t="s">
        <v>21</v>
      </c>
      <c r="F49" s="68">
        <v>104.46</v>
      </c>
      <c r="G49" s="121">
        <f>'[2]Orçamento Sintético'!I229</f>
        <v>19.97</v>
      </c>
      <c r="H49" s="68">
        <f t="shared" si="0"/>
        <v>2086.0700000000002</v>
      </c>
    </row>
    <row r="50" spans="1:8" ht="22.5">
      <c r="A50" s="118" t="s">
        <v>1612</v>
      </c>
      <c r="B50" s="66" t="s">
        <v>499</v>
      </c>
      <c r="C50" s="72" t="s">
        <v>47</v>
      </c>
      <c r="D50" s="67" t="s">
        <v>500</v>
      </c>
      <c r="E50" s="119" t="s">
        <v>21</v>
      </c>
      <c r="F50" s="68">
        <v>115.56</v>
      </c>
      <c r="G50" s="121">
        <f>'[2]Orçamento Sintético'!I230</f>
        <v>27.86</v>
      </c>
      <c r="H50" s="68">
        <f t="shared" si="0"/>
        <v>3219.5</v>
      </c>
    </row>
    <row r="51" spans="1:8" ht="22.5">
      <c r="A51" s="118" t="s">
        <v>1613</v>
      </c>
      <c r="B51" s="66" t="s">
        <v>501</v>
      </c>
      <c r="C51" s="72" t="s">
        <v>47</v>
      </c>
      <c r="D51" s="67" t="s">
        <v>502</v>
      </c>
      <c r="E51" s="119" t="s">
        <v>13</v>
      </c>
      <c r="F51" s="68">
        <v>1</v>
      </c>
      <c r="G51" s="121">
        <f>'[2]Orçamento Sintético'!I231</f>
        <v>2.2799999999999998</v>
      </c>
      <c r="H51" s="68">
        <f t="shared" si="0"/>
        <v>2.2799999999999998</v>
      </c>
    </row>
    <row r="52" spans="1:8" ht="22.5">
      <c r="A52" s="118" t="s">
        <v>1614</v>
      </c>
      <c r="B52" s="66" t="s">
        <v>503</v>
      </c>
      <c r="C52" s="72" t="s">
        <v>47</v>
      </c>
      <c r="D52" s="67" t="s">
        <v>504</v>
      </c>
      <c r="E52" s="119" t="s">
        <v>13</v>
      </c>
      <c r="F52" s="68">
        <v>22</v>
      </c>
      <c r="G52" s="121">
        <f>'[2]Orçamento Sintético'!I232</f>
        <v>5.51</v>
      </c>
      <c r="H52" s="68">
        <f t="shared" si="0"/>
        <v>121.22</v>
      </c>
    </row>
    <row r="53" spans="1:8" ht="22.5">
      <c r="A53" s="118" t="s">
        <v>1615</v>
      </c>
      <c r="B53" s="66" t="s">
        <v>505</v>
      </c>
      <c r="C53" s="72" t="s">
        <v>47</v>
      </c>
      <c r="D53" s="67" t="s">
        <v>506</v>
      </c>
      <c r="E53" s="119" t="s">
        <v>13</v>
      </c>
      <c r="F53" s="68">
        <v>15</v>
      </c>
      <c r="G53" s="121">
        <f>'[2]Orçamento Sintético'!I233</f>
        <v>6.86</v>
      </c>
      <c r="H53" s="68">
        <f t="shared" si="0"/>
        <v>102.9</v>
      </c>
    </row>
    <row r="54" spans="1:8" ht="22.5">
      <c r="A54" s="118" t="s">
        <v>1616</v>
      </c>
      <c r="B54" s="66" t="s">
        <v>507</v>
      </c>
      <c r="C54" s="72" t="s">
        <v>47</v>
      </c>
      <c r="D54" s="67" t="s">
        <v>508</v>
      </c>
      <c r="E54" s="119" t="s">
        <v>13</v>
      </c>
      <c r="F54" s="68">
        <v>5</v>
      </c>
      <c r="G54" s="121">
        <f>'[2]Orçamento Sintético'!I234</f>
        <v>13.66</v>
      </c>
      <c r="H54" s="68">
        <f t="shared" si="0"/>
        <v>68.3</v>
      </c>
    </row>
    <row r="55" spans="1:8" ht="22.5">
      <c r="A55" s="118" t="s">
        <v>1617</v>
      </c>
      <c r="B55" s="66" t="s">
        <v>509</v>
      </c>
      <c r="C55" s="72" t="s">
        <v>47</v>
      </c>
      <c r="D55" s="67" t="s">
        <v>510</v>
      </c>
      <c r="E55" s="119" t="s">
        <v>13</v>
      </c>
      <c r="F55" s="68">
        <v>4</v>
      </c>
      <c r="G55" s="121">
        <f>'[2]Orçamento Sintético'!I235</f>
        <v>20.149999999999999</v>
      </c>
      <c r="H55" s="68">
        <f t="shared" si="0"/>
        <v>80.599999999999994</v>
      </c>
    </row>
    <row r="56" spans="1:8" ht="22.5">
      <c r="A56" s="118" t="s">
        <v>1618</v>
      </c>
      <c r="B56" s="66" t="s">
        <v>511</v>
      </c>
      <c r="C56" s="72" t="s">
        <v>47</v>
      </c>
      <c r="D56" s="67" t="s">
        <v>512</v>
      </c>
      <c r="E56" s="119" t="s">
        <v>13</v>
      </c>
      <c r="F56" s="68">
        <v>28</v>
      </c>
      <c r="G56" s="121">
        <f>'[2]Orçamento Sintético'!I236</f>
        <v>2.79</v>
      </c>
      <c r="H56" s="68">
        <f t="shared" si="0"/>
        <v>78.12</v>
      </c>
    </row>
    <row r="57" spans="1:8" ht="22.5">
      <c r="A57" s="118" t="s">
        <v>1619</v>
      </c>
      <c r="B57" s="66" t="s">
        <v>513</v>
      </c>
      <c r="C57" s="72" t="s">
        <v>47</v>
      </c>
      <c r="D57" s="67" t="s">
        <v>514</v>
      </c>
      <c r="E57" s="119" t="s">
        <v>13</v>
      </c>
      <c r="F57" s="68">
        <v>4</v>
      </c>
      <c r="G57" s="121">
        <f>'[2]Orçamento Sintético'!I237</f>
        <v>7.17</v>
      </c>
      <c r="H57" s="68">
        <f t="shared" si="0"/>
        <v>28.68</v>
      </c>
    </row>
    <row r="58" spans="1:8" ht="22.5">
      <c r="A58" s="118" t="s">
        <v>1620</v>
      </c>
      <c r="B58" s="66" t="s">
        <v>515</v>
      </c>
      <c r="C58" s="72" t="s">
        <v>47</v>
      </c>
      <c r="D58" s="67" t="s">
        <v>516</v>
      </c>
      <c r="E58" s="119" t="s">
        <v>13</v>
      </c>
      <c r="F58" s="68">
        <v>4</v>
      </c>
      <c r="G58" s="121">
        <f>'[2]Orçamento Sintético'!I238</f>
        <v>2.76</v>
      </c>
      <c r="H58" s="68">
        <f t="shared" si="0"/>
        <v>11.04</v>
      </c>
    </row>
    <row r="59" spans="1:8" ht="22.5">
      <c r="A59" s="118" t="s">
        <v>1621</v>
      </c>
      <c r="B59" s="66" t="s">
        <v>517</v>
      </c>
      <c r="C59" s="72" t="s">
        <v>47</v>
      </c>
      <c r="D59" s="67" t="s">
        <v>518</v>
      </c>
      <c r="E59" s="119" t="s">
        <v>13</v>
      </c>
      <c r="F59" s="68">
        <v>4</v>
      </c>
      <c r="G59" s="121">
        <f>'[2]Orçamento Sintético'!I239</f>
        <v>8.24</v>
      </c>
      <c r="H59" s="68">
        <f t="shared" si="0"/>
        <v>32.96</v>
      </c>
    </row>
    <row r="60" spans="1:8" ht="22.5">
      <c r="A60" s="118" t="s">
        <v>1622</v>
      </c>
      <c r="B60" s="66" t="s">
        <v>519</v>
      </c>
      <c r="C60" s="72" t="s">
        <v>47</v>
      </c>
      <c r="D60" s="67" t="s">
        <v>520</v>
      </c>
      <c r="E60" s="119" t="s">
        <v>13</v>
      </c>
      <c r="F60" s="68">
        <v>50</v>
      </c>
      <c r="G60" s="121">
        <f>'[2]Orçamento Sintético'!I240</f>
        <v>9.73</v>
      </c>
      <c r="H60" s="68">
        <f t="shared" si="0"/>
        <v>486.5</v>
      </c>
    </row>
    <row r="61" spans="1:8" ht="22.5">
      <c r="A61" s="118" t="s">
        <v>1623</v>
      </c>
      <c r="B61" s="66" t="s">
        <v>521</v>
      </c>
      <c r="C61" s="72" t="s">
        <v>47</v>
      </c>
      <c r="D61" s="67" t="s">
        <v>522</v>
      </c>
      <c r="E61" s="119" t="s">
        <v>13</v>
      </c>
      <c r="F61" s="68">
        <v>140</v>
      </c>
      <c r="G61" s="121">
        <f>'[2]Orçamento Sintético'!I241</f>
        <v>8.94</v>
      </c>
      <c r="H61" s="68">
        <f t="shared" si="0"/>
        <v>1251.5999999999999</v>
      </c>
    </row>
    <row r="62" spans="1:8" ht="22.5">
      <c r="A62" s="118" t="s">
        <v>1624</v>
      </c>
      <c r="B62" s="66" t="s">
        <v>523</v>
      </c>
      <c r="C62" s="72" t="s">
        <v>85</v>
      </c>
      <c r="D62" s="67" t="s">
        <v>524</v>
      </c>
      <c r="E62" s="119" t="s">
        <v>13</v>
      </c>
      <c r="F62" s="68">
        <v>30</v>
      </c>
      <c r="G62" s="121">
        <f>'[2]Orçamento Sintético'!I242</f>
        <v>6.1</v>
      </c>
      <c r="H62" s="68">
        <f t="shared" si="0"/>
        <v>183</v>
      </c>
    </row>
    <row r="63" spans="1:8" ht="22.5">
      <c r="A63" s="118" t="s">
        <v>1625</v>
      </c>
      <c r="B63" s="66" t="s">
        <v>525</v>
      </c>
      <c r="C63" s="72" t="s">
        <v>47</v>
      </c>
      <c r="D63" s="67" t="s">
        <v>526</v>
      </c>
      <c r="E63" s="119" t="s">
        <v>13</v>
      </c>
      <c r="F63" s="68">
        <v>154</v>
      </c>
      <c r="G63" s="121">
        <f>'[2]Orçamento Sintético'!I243</f>
        <v>3.98</v>
      </c>
      <c r="H63" s="68">
        <f t="shared" si="0"/>
        <v>612.91999999999996</v>
      </c>
    </row>
    <row r="64" spans="1:8" ht="22.5">
      <c r="A64" s="118" t="s">
        <v>1626</v>
      </c>
      <c r="B64" s="66" t="s">
        <v>527</v>
      </c>
      <c r="C64" s="72" t="s">
        <v>47</v>
      </c>
      <c r="D64" s="67" t="s">
        <v>528</v>
      </c>
      <c r="E64" s="119" t="s">
        <v>13</v>
      </c>
      <c r="F64" s="68">
        <v>19</v>
      </c>
      <c r="G64" s="121">
        <f>'[2]Orçamento Sintético'!I244</f>
        <v>10.53</v>
      </c>
      <c r="H64" s="68">
        <f t="shared" si="0"/>
        <v>200.07</v>
      </c>
    </row>
    <row r="65" spans="1:8" ht="22.5">
      <c r="A65" s="118" t="s">
        <v>1627</v>
      </c>
      <c r="B65" s="66" t="s">
        <v>529</v>
      </c>
      <c r="C65" s="72" t="s">
        <v>47</v>
      </c>
      <c r="D65" s="67" t="s">
        <v>530</v>
      </c>
      <c r="E65" s="119" t="s">
        <v>13</v>
      </c>
      <c r="F65" s="68">
        <v>16</v>
      </c>
      <c r="G65" s="121">
        <f>'[2]Orçamento Sintético'!I245</f>
        <v>12.69</v>
      </c>
      <c r="H65" s="68">
        <f t="shared" si="0"/>
        <v>203.04</v>
      </c>
    </row>
    <row r="66" spans="1:8" ht="22.5">
      <c r="A66" s="118" t="s">
        <v>1628</v>
      </c>
      <c r="B66" s="66" t="s">
        <v>531</v>
      </c>
      <c r="C66" s="72" t="s">
        <v>47</v>
      </c>
      <c r="D66" s="67" t="s">
        <v>532</v>
      </c>
      <c r="E66" s="119" t="s">
        <v>13</v>
      </c>
      <c r="F66" s="68">
        <v>5</v>
      </c>
      <c r="G66" s="121">
        <f>'[2]Orçamento Sintético'!I246</f>
        <v>26.36</v>
      </c>
      <c r="H66" s="68">
        <f t="shared" si="0"/>
        <v>131.80000000000001</v>
      </c>
    </row>
    <row r="67" spans="1:8" ht="22.5">
      <c r="A67" s="118" t="s">
        <v>1629</v>
      </c>
      <c r="B67" s="66" t="s">
        <v>533</v>
      </c>
      <c r="C67" s="72" t="s">
        <v>47</v>
      </c>
      <c r="D67" s="67" t="s">
        <v>534</v>
      </c>
      <c r="E67" s="119" t="s">
        <v>13</v>
      </c>
      <c r="F67" s="68">
        <v>15</v>
      </c>
      <c r="G67" s="121">
        <f>'[2]Orçamento Sintético'!I247</f>
        <v>46.66</v>
      </c>
      <c r="H67" s="68">
        <f t="shared" si="0"/>
        <v>699.9</v>
      </c>
    </row>
    <row r="68" spans="1:8" ht="22.5">
      <c r="A68" s="118" t="s">
        <v>1630</v>
      </c>
      <c r="B68" s="66" t="s">
        <v>535</v>
      </c>
      <c r="C68" s="72" t="s">
        <v>47</v>
      </c>
      <c r="D68" s="67" t="s">
        <v>536</v>
      </c>
      <c r="E68" s="119" t="s">
        <v>13</v>
      </c>
      <c r="F68" s="68">
        <v>1</v>
      </c>
      <c r="G68" s="121">
        <f>'[2]Orçamento Sintético'!I248</f>
        <v>12.06</v>
      </c>
      <c r="H68" s="68">
        <f t="shared" si="0"/>
        <v>12.06</v>
      </c>
    </row>
    <row r="69" spans="1:8" ht="22.5">
      <c r="A69" s="118" t="s">
        <v>1631</v>
      </c>
      <c r="B69" s="66" t="s">
        <v>537</v>
      </c>
      <c r="C69" s="72" t="s">
        <v>47</v>
      </c>
      <c r="D69" s="67" t="s">
        <v>538</v>
      </c>
      <c r="E69" s="119" t="s">
        <v>13</v>
      </c>
      <c r="F69" s="68">
        <v>10</v>
      </c>
      <c r="G69" s="121">
        <f>'[2]Orçamento Sintético'!I249</f>
        <v>10.43</v>
      </c>
      <c r="H69" s="68">
        <f t="shared" ref="H69:H100" si="1">ROUND(G69*F69,2)</f>
        <v>104.3</v>
      </c>
    </row>
    <row r="70" spans="1:8" ht="22.5">
      <c r="A70" s="118" t="s">
        <v>1632</v>
      </c>
      <c r="B70" s="66" t="s">
        <v>540</v>
      </c>
      <c r="C70" s="72" t="s">
        <v>47</v>
      </c>
      <c r="D70" s="67" t="s">
        <v>541</v>
      </c>
      <c r="E70" s="119" t="s">
        <v>13</v>
      </c>
      <c r="F70" s="68">
        <v>18</v>
      </c>
      <c r="G70" s="121">
        <f>'[2]Orçamento Sintético'!I250</f>
        <v>12.47</v>
      </c>
      <c r="H70" s="68">
        <f t="shared" si="1"/>
        <v>224.46</v>
      </c>
    </row>
    <row r="71" spans="1:8" ht="22.5">
      <c r="A71" s="118" t="s">
        <v>1633</v>
      </c>
      <c r="B71" s="66" t="s">
        <v>542</v>
      </c>
      <c r="C71" s="72" t="s">
        <v>85</v>
      </c>
      <c r="D71" s="67" t="s">
        <v>543</v>
      </c>
      <c r="E71" s="119" t="s">
        <v>13</v>
      </c>
      <c r="F71" s="68">
        <v>1</v>
      </c>
      <c r="G71" s="121">
        <f>'[2]Orçamento Sintético'!I251</f>
        <v>14.72</v>
      </c>
      <c r="H71" s="68">
        <f t="shared" si="1"/>
        <v>14.72</v>
      </c>
    </row>
    <row r="72" spans="1:8" ht="22.5">
      <c r="A72" s="118" t="s">
        <v>1634</v>
      </c>
      <c r="B72" s="66" t="s">
        <v>544</v>
      </c>
      <c r="C72" s="72" t="s">
        <v>47</v>
      </c>
      <c r="D72" s="67" t="s">
        <v>545</v>
      </c>
      <c r="E72" s="119" t="s">
        <v>13</v>
      </c>
      <c r="F72" s="68">
        <v>11</v>
      </c>
      <c r="G72" s="121">
        <f>'[2]Orçamento Sintético'!I252</f>
        <v>40.06</v>
      </c>
      <c r="H72" s="68">
        <f t="shared" si="1"/>
        <v>440.66</v>
      </c>
    </row>
    <row r="73" spans="1:8" ht="22.5">
      <c r="A73" s="118" t="s">
        <v>1635</v>
      </c>
      <c r="B73" s="66" t="s">
        <v>546</v>
      </c>
      <c r="C73" s="72" t="s">
        <v>736</v>
      </c>
      <c r="D73" s="67" t="s">
        <v>547</v>
      </c>
      <c r="E73" s="119" t="s">
        <v>13</v>
      </c>
      <c r="F73" s="68">
        <v>5</v>
      </c>
      <c r="G73" s="121">
        <f>'[2]Orçamento Sintético'!I253</f>
        <v>7.65</v>
      </c>
      <c r="H73" s="68">
        <f t="shared" si="1"/>
        <v>38.25</v>
      </c>
    </row>
    <row r="74" spans="1:8">
      <c r="A74" s="118" t="s">
        <v>1636</v>
      </c>
      <c r="B74" s="66" t="s">
        <v>548</v>
      </c>
      <c r="C74" s="72" t="s">
        <v>47</v>
      </c>
      <c r="D74" s="67" t="s">
        <v>549</v>
      </c>
      <c r="E74" s="119" t="s">
        <v>13</v>
      </c>
      <c r="F74" s="68">
        <v>2</v>
      </c>
      <c r="G74" s="121">
        <f>'[2]Orçamento Sintético'!I254</f>
        <v>9.8699999999999992</v>
      </c>
      <c r="H74" s="68">
        <f t="shared" si="1"/>
        <v>19.739999999999998</v>
      </c>
    </row>
    <row r="75" spans="1:8">
      <c r="A75" s="118" t="s">
        <v>1637</v>
      </c>
      <c r="B75" s="66" t="s">
        <v>550</v>
      </c>
      <c r="C75" s="72" t="s">
        <v>47</v>
      </c>
      <c r="D75" s="67" t="s">
        <v>551</v>
      </c>
      <c r="E75" s="119" t="s">
        <v>13</v>
      </c>
      <c r="F75" s="68">
        <v>25</v>
      </c>
      <c r="G75" s="121">
        <f>'[2]Orçamento Sintético'!I255</f>
        <v>15.54</v>
      </c>
      <c r="H75" s="68">
        <f t="shared" si="1"/>
        <v>388.5</v>
      </c>
    </row>
    <row r="76" spans="1:8" ht="22.5">
      <c r="A76" s="118" t="s">
        <v>1638</v>
      </c>
      <c r="B76" s="66" t="s">
        <v>552</v>
      </c>
      <c r="C76" s="72" t="s">
        <v>736</v>
      </c>
      <c r="D76" s="67" t="s">
        <v>553</v>
      </c>
      <c r="E76" s="119" t="s">
        <v>13</v>
      </c>
      <c r="F76" s="68">
        <v>12</v>
      </c>
      <c r="G76" s="121">
        <f>'[2]Orçamento Sintético'!I256</f>
        <v>6.59</v>
      </c>
      <c r="H76" s="68">
        <f t="shared" si="1"/>
        <v>79.08</v>
      </c>
    </row>
    <row r="77" spans="1:8" ht="22.5">
      <c r="A77" s="118" t="s">
        <v>1639</v>
      </c>
      <c r="B77" s="66" t="s">
        <v>554</v>
      </c>
      <c r="C77" s="72" t="s">
        <v>736</v>
      </c>
      <c r="D77" s="67" t="s">
        <v>555</v>
      </c>
      <c r="E77" s="119" t="s">
        <v>13</v>
      </c>
      <c r="F77" s="68">
        <v>11</v>
      </c>
      <c r="G77" s="121">
        <f>'[2]Orçamento Sintético'!I257</f>
        <v>4.7699999999999996</v>
      </c>
      <c r="H77" s="68">
        <f t="shared" si="1"/>
        <v>52.47</v>
      </c>
    </row>
    <row r="78" spans="1:8" ht="22.5">
      <c r="A78" s="118" t="s">
        <v>1640</v>
      </c>
      <c r="B78" s="66" t="s">
        <v>556</v>
      </c>
      <c r="C78" s="72" t="s">
        <v>736</v>
      </c>
      <c r="D78" s="67" t="s">
        <v>557</v>
      </c>
      <c r="E78" s="119" t="s">
        <v>13</v>
      </c>
      <c r="F78" s="68">
        <v>24</v>
      </c>
      <c r="G78" s="121">
        <f>'[2]Orçamento Sintético'!I258</f>
        <v>6.51</v>
      </c>
      <c r="H78" s="68">
        <f t="shared" si="1"/>
        <v>156.24</v>
      </c>
    </row>
    <row r="79" spans="1:8" ht="22.5">
      <c r="A79" s="118" t="s">
        <v>1641</v>
      </c>
      <c r="B79" s="66" t="s">
        <v>558</v>
      </c>
      <c r="C79" s="72" t="s">
        <v>736</v>
      </c>
      <c r="D79" s="67" t="s">
        <v>559</v>
      </c>
      <c r="E79" s="119" t="s">
        <v>13</v>
      </c>
      <c r="F79" s="68">
        <v>19</v>
      </c>
      <c r="G79" s="121">
        <f>'[2]Orçamento Sintético'!I259</f>
        <v>7.25</v>
      </c>
      <c r="H79" s="68">
        <f t="shared" si="1"/>
        <v>137.75</v>
      </c>
    </row>
    <row r="80" spans="1:8" ht="22.5">
      <c r="A80" s="118" t="s">
        <v>1642</v>
      </c>
      <c r="B80" s="66" t="s">
        <v>560</v>
      </c>
      <c r="C80" s="72" t="s">
        <v>736</v>
      </c>
      <c r="D80" s="67" t="s">
        <v>561</v>
      </c>
      <c r="E80" s="119" t="s">
        <v>13</v>
      </c>
      <c r="F80" s="68">
        <v>4</v>
      </c>
      <c r="G80" s="121">
        <f>'[2]Orçamento Sintético'!I260</f>
        <v>9.99</v>
      </c>
      <c r="H80" s="68">
        <f t="shared" si="1"/>
        <v>39.96</v>
      </c>
    </row>
    <row r="81" spans="1:8" ht="22.5">
      <c r="A81" s="118" t="s">
        <v>1643</v>
      </c>
      <c r="B81" s="66" t="s">
        <v>562</v>
      </c>
      <c r="C81" s="72" t="s">
        <v>736</v>
      </c>
      <c r="D81" s="67" t="s">
        <v>563</v>
      </c>
      <c r="E81" s="119" t="s">
        <v>13</v>
      </c>
      <c r="F81" s="68">
        <v>3</v>
      </c>
      <c r="G81" s="121">
        <f>'[2]Orçamento Sintético'!I261</f>
        <v>15.58</v>
      </c>
      <c r="H81" s="68">
        <f t="shared" si="1"/>
        <v>46.74</v>
      </c>
    </row>
    <row r="82" spans="1:8" ht="22.5">
      <c r="A82" s="118" t="s">
        <v>1644</v>
      </c>
      <c r="B82" s="66" t="s">
        <v>564</v>
      </c>
      <c r="C82" s="72" t="s">
        <v>736</v>
      </c>
      <c r="D82" s="67" t="s">
        <v>565</v>
      </c>
      <c r="E82" s="119" t="s">
        <v>13</v>
      </c>
      <c r="F82" s="68">
        <v>5</v>
      </c>
      <c r="G82" s="121">
        <f>'[2]Orçamento Sintético'!I262</f>
        <v>11.63</v>
      </c>
      <c r="H82" s="68">
        <f t="shared" si="1"/>
        <v>58.15</v>
      </c>
    </row>
    <row r="83" spans="1:8" ht="22.5">
      <c r="A83" s="118" t="s">
        <v>1645</v>
      </c>
      <c r="B83" s="66" t="s">
        <v>566</v>
      </c>
      <c r="C83" s="72" t="s">
        <v>736</v>
      </c>
      <c r="D83" s="67" t="s">
        <v>567</v>
      </c>
      <c r="E83" s="119" t="s">
        <v>13</v>
      </c>
      <c r="F83" s="68">
        <v>10</v>
      </c>
      <c r="G83" s="121">
        <f>'[2]Orçamento Sintético'!I263</f>
        <v>14.53</v>
      </c>
      <c r="H83" s="68">
        <f t="shared" si="1"/>
        <v>145.30000000000001</v>
      </c>
    </row>
    <row r="84" spans="1:8">
      <c r="A84" s="113" t="s">
        <v>1646</v>
      </c>
      <c r="B84" s="114"/>
      <c r="C84" s="115"/>
      <c r="D84" s="131" t="s">
        <v>678</v>
      </c>
      <c r="E84" s="116"/>
      <c r="F84" s="133"/>
      <c r="G84" s="122"/>
      <c r="H84" s="133">
        <f>SUM(H85:H102)</f>
        <v>92048.55</v>
      </c>
    </row>
    <row r="85" spans="1:8">
      <c r="A85" s="118" t="s">
        <v>1647</v>
      </c>
      <c r="B85" s="66" t="s">
        <v>679</v>
      </c>
      <c r="C85" s="72" t="s">
        <v>736</v>
      </c>
      <c r="D85" s="67" t="s">
        <v>680</v>
      </c>
      <c r="E85" s="119" t="s">
        <v>13</v>
      </c>
      <c r="F85" s="68">
        <v>19</v>
      </c>
      <c r="G85" s="121">
        <f>'[2]Orçamento Sintético'!I323</f>
        <v>157.97999999999999</v>
      </c>
      <c r="H85" s="68">
        <f t="shared" si="1"/>
        <v>3001.62</v>
      </c>
    </row>
    <row r="86" spans="1:8">
      <c r="A86" s="118" t="s">
        <v>1648</v>
      </c>
      <c r="B86" s="66" t="s">
        <v>681</v>
      </c>
      <c r="C86" s="72" t="s">
        <v>736</v>
      </c>
      <c r="D86" s="67" t="s">
        <v>682</v>
      </c>
      <c r="E86" s="119" t="s">
        <v>13</v>
      </c>
      <c r="F86" s="68">
        <v>9</v>
      </c>
      <c r="G86" s="121">
        <f>'[2]Orçamento Sintético'!I324</f>
        <v>157.97999999999999</v>
      </c>
      <c r="H86" s="68">
        <f t="shared" si="1"/>
        <v>1421.82</v>
      </c>
    </row>
    <row r="87" spans="1:8">
      <c r="A87" s="118" t="s">
        <v>1649</v>
      </c>
      <c r="B87" s="66" t="s">
        <v>683</v>
      </c>
      <c r="C87" s="72" t="s">
        <v>736</v>
      </c>
      <c r="D87" s="67" t="s">
        <v>684</v>
      </c>
      <c r="E87" s="119" t="s">
        <v>13</v>
      </c>
      <c r="F87" s="68">
        <v>4</v>
      </c>
      <c r="G87" s="121">
        <f>'[2]Orçamento Sintético'!I325</f>
        <v>180.64</v>
      </c>
      <c r="H87" s="68">
        <f t="shared" si="1"/>
        <v>722.56</v>
      </c>
    </row>
    <row r="88" spans="1:8">
      <c r="A88" s="118" t="s">
        <v>1650</v>
      </c>
      <c r="B88" s="66" t="s">
        <v>685</v>
      </c>
      <c r="C88" s="72" t="s">
        <v>736</v>
      </c>
      <c r="D88" s="67" t="s">
        <v>686</v>
      </c>
      <c r="E88" s="119" t="s">
        <v>13</v>
      </c>
      <c r="F88" s="68">
        <v>40</v>
      </c>
      <c r="G88" s="121">
        <f>'[2]Orçamento Sintético'!I326</f>
        <v>180.64</v>
      </c>
      <c r="H88" s="68">
        <f t="shared" si="1"/>
        <v>7225.6</v>
      </c>
    </row>
    <row r="89" spans="1:8">
      <c r="A89" s="118" t="s">
        <v>1651</v>
      </c>
      <c r="B89" s="66" t="s">
        <v>687</v>
      </c>
      <c r="C89" s="72" t="s">
        <v>736</v>
      </c>
      <c r="D89" s="67" t="s">
        <v>688</v>
      </c>
      <c r="E89" s="119" t="s">
        <v>13</v>
      </c>
      <c r="F89" s="68">
        <v>5</v>
      </c>
      <c r="G89" s="121">
        <f>'[2]Orçamento Sintético'!I327</f>
        <v>253.33</v>
      </c>
      <c r="H89" s="68">
        <f t="shared" si="1"/>
        <v>1266.6500000000001</v>
      </c>
    </row>
    <row r="90" spans="1:8">
      <c r="A90" s="118" t="s">
        <v>1652</v>
      </c>
      <c r="B90" s="66" t="s">
        <v>689</v>
      </c>
      <c r="C90" s="72" t="s">
        <v>736</v>
      </c>
      <c r="D90" s="67" t="s">
        <v>690</v>
      </c>
      <c r="E90" s="119" t="s">
        <v>13</v>
      </c>
      <c r="F90" s="68">
        <v>22</v>
      </c>
      <c r="G90" s="121">
        <f>'[2]Orçamento Sintético'!I328</f>
        <v>253.33</v>
      </c>
      <c r="H90" s="68">
        <f t="shared" si="1"/>
        <v>5573.26</v>
      </c>
    </row>
    <row r="91" spans="1:8">
      <c r="A91" s="118" t="s">
        <v>1653</v>
      </c>
      <c r="B91" s="66" t="s">
        <v>691</v>
      </c>
      <c r="C91" s="72" t="s">
        <v>736</v>
      </c>
      <c r="D91" s="67" t="s">
        <v>692</v>
      </c>
      <c r="E91" s="119" t="s">
        <v>13</v>
      </c>
      <c r="F91" s="68">
        <v>77</v>
      </c>
      <c r="G91" s="121">
        <v>110.51</v>
      </c>
      <c r="H91" s="68">
        <f t="shared" si="1"/>
        <v>8509.27</v>
      </c>
    </row>
    <row r="92" spans="1:8">
      <c r="A92" s="118" t="s">
        <v>1654</v>
      </c>
      <c r="B92" s="66" t="s">
        <v>693</v>
      </c>
      <c r="C92" s="72" t="s">
        <v>47</v>
      </c>
      <c r="D92" s="67" t="s">
        <v>694</v>
      </c>
      <c r="E92" s="119" t="s">
        <v>13</v>
      </c>
      <c r="F92" s="68">
        <v>5</v>
      </c>
      <c r="G92" s="121">
        <f>'[2]Orçamento Sintético'!I330</f>
        <v>26.76</v>
      </c>
      <c r="H92" s="68">
        <f t="shared" si="1"/>
        <v>133.80000000000001</v>
      </c>
    </row>
    <row r="93" spans="1:8">
      <c r="A93" s="118" t="s">
        <v>1655</v>
      </c>
      <c r="B93" s="66" t="s">
        <v>695</v>
      </c>
      <c r="C93" s="72" t="s">
        <v>736</v>
      </c>
      <c r="D93" s="67" t="s">
        <v>696</v>
      </c>
      <c r="E93" s="119" t="s">
        <v>13</v>
      </c>
      <c r="F93" s="68">
        <v>9</v>
      </c>
      <c r="G93" s="121">
        <f>'[2]Orçamento Sintético'!I331</f>
        <v>13.21</v>
      </c>
      <c r="H93" s="68">
        <f t="shared" si="1"/>
        <v>118.89</v>
      </c>
    </row>
    <row r="94" spans="1:8">
      <c r="A94" s="118" t="s">
        <v>1656</v>
      </c>
      <c r="B94" s="66" t="s">
        <v>697</v>
      </c>
      <c r="C94" s="72" t="s">
        <v>736</v>
      </c>
      <c r="D94" s="67" t="s">
        <v>698</v>
      </c>
      <c r="E94" s="119" t="s">
        <v>13</v>
      </c>
      <c r="F94" s="68">
        <v>7</v>
      </c>
      <c r="G94" s="121">
        <f>'[2]Orçamento Sintético'!I332</f>
        <v>30</v>
      </c>
      <c r="H94" s="68">
        <f t="shared" si="1"/>
        <v>210</v>
      </c>
    </row>
    <row r="95" spans="1:8" ht="33.75">
      <c r="A95" s="118" t="s">
        <v>1657</v>
      </c>
      <c r="B95" s="66" t="s">
        <v>699</v>
      </c>
      <c r="C95" s="72" t="s">
        <v>47</v>
      </c>
      <c r="D95" s="67" t="s">
        <v>700</v>
      </c>
      <c r="E95" s="119" t="s">
        <v>13</v>
      </c>
      <c r="F95" s="68">
        <v>44</v>
      </c>
      <c r="G95" s="121">
        <f>'[2]Orçamento Sintético'!I333</f>
        <v>386.64</v>
      </c>
      <c r="H95" s="68">
        <f t="shared" si="1"/>
        <v>17012.16</v>
      </c>
    </row>
    <row r="96" spans="1:8">
      <c r="A96" s="118" t="s">
        <v>1658</v>
      </c>
      <c r="B96" s="66" t="s">
        <v>701</v>
      </c>
      <c r="C96" s="72" t="s">
        <v>736</v>
      </c>
      <c r="D96" s="67" t="s">
        <v>702</v>
      </c>
      <c r="E96" s="119" t="s">
        <v>13</v>
      </c>
      <c r="F96" s="68">
        <v>6</v>
      </c>
      <c r="G96" s="121">
        <f>'[2]Orçamento Sintético'!I334</f>
        <v>1052.69</v>
      </c>
      <c r="H96" s="68">
        <f t="shared" si="1"/>
        <v>6316.14</v>
      </c>
    </row>
    <row r="97" spans="1:8">
      <c r="A97" s="118" t="s">
        <v>1659</v>
      </c>
      <c r="B97" s="66" t="s">
        <v>703</v>
      </c>
      <c r="C97" s="72" t="s">
        <v>736</v>
      </c>
      <c r="D97" s="67" t="s">
        <v>704</v>
      </c>
      <c r="E97" s="119" t="s">
        <v>13</v>
      </c>
      <c r="F97" s="68">
        <v>2</v>
      </c>
      <c r="G97" s="121">
        <f>'[2]Orçamento Sintético'!I335</f>
        <v>1299.42</v>
      </c>
      <c r="H97" s="68">
        <f t="shared" si="1"/>
        <v>2598.84</v>
      </c>
    </row>
    <row r="98" spans="1:8">
      <c r="A98" s="118" t="s">
        <v>1660</v>
      </c>
      <c r="B98" s="66" t="s">
        <v>705</v>
      </c>
      <c r="C98" s="72" t="s">
        <v>736</v>
      </c>
      <c r="D98" s="67" t="s">
        <v>706</v>
      </c>
      <c r="E98" s="119" t="s">
        <v>13</v>
      </c>
      <c r="F98" s="68">
        <v>1</v>
      </c>
      <c r="G98" s="121">
        <f>'[2]Orçamento Sintético'!I336</f>
        <v>3552.4</v>
      </c>
      <c r="H98" s="68">
        <f t="shared" si="1"/>
        <v>3552.4</v>
      </c>
    </row>
    <row r="99" spans="1:8">
      <c r="A99" s="118" t="s">
        <v>1661</v>
      </c>
      <c r="B99" s="66" t="s">
        <v>707</v>
      </c>
      <c r="C99" s="72" t="s">
        <v>736</v>
      </c>
      <c r="D99" s="67" t="s">
        <v>708</v>
      </c>
      <c r="E99" s="119" t="s">
        <v>13</v>
      </c>
      <c r="F99" s="68">
        <v>5</v>
      </c>
      <c r="G99" s="121">
        <f>'[2]Orçamento Sintético'!I337</f>
        <v>1813.42</v>
      </c>
      <c r="H99" s="68">
        <f t="shared" si="1"/>
        <v>9067.1</v>
      </c>
    </row>
    <row r="100" spans="1:8">
      <c r="A100" s="118" t="s">
        <v>1662</v>
      </c>
      <c r="B100" s="66" t="s">
        <v>709</v>
      </c>
      <c r="C100" s="72" t="s">
        <v>736</v>
      </c>
      <c r="D100" s="67" t="s">
        <v>710</v>
      </c>
      <c r="E100" s="119" t="s">
        <v>13</v>
      </c>
      <c r="F100" s="68">
        <v>5</v>
      </c>
      <c r="G100" s="121">
        <f>'[2]Orçamento Sintético'!I338</f>
        <v>1800</v>
      </c>
      <c r="H100" s="68">
        <f t="shared" si="1"/>
        <v>9000</v>
      </c>
    </row>
    <row r="101" spans="1:8" ht="22.5">
      <c r="A101" s="118" t="s">
        <v>1663</v>
      </c>
      <c r="B101" s="66" t="s">
        <v>1543</v>
      </c>
      <c r="C101" s="72" t="s">
        <v>736</v>
      </c>
      <c r="D101" s="67" t="s">
        <v>1541</v>
      </c>
      <c r="E101" s="119" t="s">
        <v>13</v>
      </c>
      <c r="F101" s="68">
        <v>18</v>
      </c>
      <c r="G101" s="121">
        <f>'[2]Orçamento Sintético'!I339</f>
        <v>265</v>
      </c>
      <c r="H101" s="68">
        <f t="shared" ref="H101:H102" si="2">ROUND(G101*F101,2)</f>
        <v>4770</v>
      </c>
    </row>
    <row r="102" spans="1:8" ht="33.75">
      <c r="A102" s="118" t="s">
        <v>1664</v>
      </c>
      <c r="B102" s="66">
        <v>86938</v>
      </c>
      <c r="C102" s="72" t="s">
        <v>47</v>
      </c>
      <c r="D102" s="67" t="s">
        <v>1542</v>
      </c>
      <c r="E102" s="119" t="s">
        <v>13</v>
      </c>
      <c r="F102" s="68">
        <v>51</v>
      </c>
      <c r="G102" s="121">
        <f>'[2]Orçamento Sintético'!I340</f>
        <v>226.44</v>
      </c>
      <c r="H102" s="68">
        <f t="shared" si="2"/>
        <v>11548.44</v>
      </c>
    </row>
    <row r="103" spans="1:8" s="272" customFormat="1">
      <c r="A103" s="270" t="s">
        <v>411</v>
      </c>
      <c r="B103" s="416" t="s">
        <v>34</v>
      </c>
      <c r="C103" s="417"/>
      <c r="D103" s="417"/>
      <c r="E103" s="417"/>
      <c r="F103" s="417"/>
      <c r="G103" s="418"/>
      <c r="H103" s="271">
        <f>H3+H26+H84</f>
        <v>129926.79000000001</v>
      </c>
    </row>
  </sheetData>
  <autoFilter ref="A2:H103"/>
  <customSheetViews>
    <customSheetView guid="{1D8CB36E-9B6A-4B9B-B1E2-DCA77B5E31B1}" scale="85" showPageBreaks="1" outlineSymbols="0" printArea="1" showAutoFilter="1" view="pageBreakPreview" topLeftCell="B1">
      <selection activeCell="F107" sqref="F107"/>
      <pageMargins left="0.51181102362204722" right="0.51181102362204722" top="0.98425196850393704" bottom="0.98425196850393704" header="0.51181102362204722" footer="0.51181102362204722"/>
      <pageSetup paperSize="8" scale="95" orientation="portrait" r:id="rId1"/>
      <autoFilter ref="A2:H103"/>
    </customSheetView>
    <customSheetView guid="{17A4E753-33F2-4577-AD00-66EE1CD06ED8}" scale="85" showPageBreaks="1" outlineSymbols="0" printArea="1" showAutoFilter="1" view="pageBreakPreview" topLeftCell="B1">
      <selection activeCell="F107" sqref="F107"/>
      <pageMargins left="0.51181102362204722" right="0.51181102362204722" top="0.98425196850393704" bottom="0.98425196850393704" header="0.51181102362204722" footer="0.51181102362204722"/>
      <pageSetup paperSize="8" scale="95" orientation="portrait" r:id="rId2"/>
      <autoFilter ref="A2:H103"/>
    </customSheetView>
    <customSheetView guid="{9C8224A7-552D-41D4-9DDD-307712C35EF4}" scale="85" showPageBreaks="1" outlineSymbols="0" printArea="1" showAutoFilter="1" view="pageBreakPreview" topLeftCell="B1">
      <selection activeCell="F107" sqref="F107"/>
      <pageMargins left="0.51181102362204722" right="0.51181102362204722" top="0.98425196850393704" bottom="0.98425196850393704" header="0.51181102362204722" footer="0.51181102362204722"/>
      <pageSetup paperSize="8" scale="95" orientation="portrait" r:id="rId3"/>
      <autoFilter ref="A2:H103"/>
    </customSheetView>
  </customSheetViews>
  <mergeCells count="2">
    <mergeCell ref="B103:G103"/>
    <mergeCell ref="A1:H1"/>
  </mergeCells>
  <pageMargins left="0.51181102362204722" right="0.51181102362204722" top="0.98425196850393704" bottom="0.98425196850393704" header="0.51181102362204722" footer="0.51181102362204722"/>
  <pageSetup paperSize="8" scale="95"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OutlineSymbols="0" showWhiteSpace="0" view="pageBreakPreview" topLeftCell="A25" zoomScale="85" zoomScaleNormal="85" zoomScaleSheetLayoutView="85" workbookViewId="0">
      <selection activeCell="G14" sqref="G14"/>
    </sheetView>
  </sheetViews>
  <sheetFormatPr defaultRowHeight="11.25"/>
  <cols>
    <col min="1" max="1" width="11.42578125" style="94" bestFit="1" customWidth="1"/>
    <col min="2" max="2" width="9.140625" style="123" bestFit="1" customWidth="1"/>
    <col min="3" max="3" width="11" style="123" bestFit="1" customWidth="1"/>
    <col min="4" max="4" width="68.5703125" style="123" bestFit="1" customWidth="1"/>
    <col min="5" max="5" width="14.140625" style="94" bestFit="1" customWidth="1"/>
    <col min="6" max="6" width="11.42578125" style="123" bestFit="1" customWidth="1"/>
    <col min="7" max="7" width="11.42578125" style="129" bestFit="1" customWidth="1"/>
    <col min="8" max="8" width="11.42578125" style="123" bestFit="1" customWidth="1"/>
    <col min="9" max="16384" width="9.140625" style="123"/>
  </cols>
  <sheetData>
    <row r="1" spans="1:8" ht="14.25">
      <c r="A1" s="424" t="s">
        <v>827</v>
      </c>
      <c r="B1" s="425"/>
      <c r="C1" s="425"/>
      <c r="D1" s="425"/>
      <c r="E1" s="425"/>
      <c r="F1" s="425"/>
      <c r="G1" s="425"/>
      <c r="H1" s="426"/>
    </row>
    <row r="2" spans="1:8" s="94" customFormat="1" ht="26.25" customHeight="1">
      <c r="A2" s="108" t="s">
        <v>267</v>
      </c>
      <c r="B2" s="108" t="s">
        <v>817</v>
      </c>
      <c r="C2" s="108" t="s">
        <v>1321</v>
      </c>
      <c r="D2" s="108" t="s">
        <v>2</v>
      </c>
      <c r="E2" s="108" t="s">
        <v>16</v>
      </c>
      <c r="F2" s="108" t="s">
        <v>4</v>
      </c>
      <c r="G2" s="93" t="s">
        <v>268</v>
      </c>
      <c r="H2" s="109" t="s">
        <v>269</v>
      </c>
    </row>
    <row r="3" spans="1:8" s="126" customFormat="1">
      <c r="A3" s="317" t="s">
        <v>1665</v>
      </c>
      <c r="B3" s="95"/>
      <c r="C3" s="124"/>
      <c r="D3" s="124" t="s">
        <v>568</v>
      </c>
      <c r="E3" s="104"/>
      <c r="F3" s="125"/>
      <c r="G3" s="107"/>
      <c r="H3" s="125">
        <f>SUM(H4)</f>
        <v>7013.85</v>
      </c>
    </row>
    <row r="4" spans="1:8">
      <c r="A4" s="98" t="s">
        <v>1666</v>
      </c>
      <c r="B4" s="98" t="s">
        <v>569</v>
      </c>
      <c r="C4" s="127" t="s">
        <v>736</v>
      </c>
      <c r="D4" s="127" t="s">
        <v>570</v>
      </c>
      <c r="E4" s="105" t="s">
        <v>13</v>
      </c>
      <c r="F4" s="128">
        <v>23</v>
      </c>
      <c r="G4" s="106">
        <f>'[2]Orçamento Sintético'!I265</f>
        <v>304.95</v>
      </c>
      <c r="H4" s="128">
        <f>ROUND(G4*F4,2)</f>
        <v>7013.85</v>
      </c>
    </row>
    <row r="5" spans="1:8" s="126" customFormat="1">
      <c r="A5" s="95" t="s">
        <v>1668</v>
      </c>
      <c r="B5" s="95"/>
      <c r="C5" s="124"/>
      <c r="D5" s="124" t="s">
        <v>571</v>
      </c>
      <c r="E5" s="104"/>
      <c r="F5" s="125"/>
      <c r="G5" s="107"/>
      <c r="H5" s="125">
        <f>SUM(H6:H12)</f>
        <v>2406.83</v>
      </c>
    </row>
    <row r="6" spans="1:8" ht="22.5">
      <c r="A6" s="98" t="s">
        <v>1667</v>
      </c>
      <c r="B6" s="98" t="s">
        <v>572</v>
      </c>
      <c r="C6" s="127" t="s">
        <v>736</v>
      </c>
      <c r="D6" s="127" t="s">
        <v>573</v>
      </c>
      <c r="E6" s="105" t="s">
        <v>13</v>
      </c>
      <c r="F6" s="128">
        <v>5</v>
      </c>
      <c r="G6" s="106">
        <f>'[2]Orçamento Sintético'!I267</f>
        <v>47.24</v>
      </c>
      <c r="H6" s="128">
        <f>ROUND(G6*F6,2)</f>
        <v>236.2</v>
      </c>
    </row>
    <row r="7" spans="1:8" ht="22.5">
      <c r="A7" s="98" t="s">
        <v>1669</v>
      </c>
      <c r="B7" s="98" t="s">
        <v>574</v>
      </c>
      <c r="C7" s="127" t="s">
        <v>47</v>
      </c>
      <c r="D7" s="127" t="s">
        <v>575</v>
      </c>
      <c r="E7" s="105" t="s">
        <v>13</v>
      </c>
      <c r="F7" s="128">
        <v>14</v>
      </c>
      <c r="G7" s="106">
        <f>'[2]Orçamento Sintético'!I268</f>
        <v>18.63</v>
      </c>
      <c r="H7" s="128">
        <f t="shared" ref="H7:H50" si="0">ROUND(G7*F7,2)</f>
        <v>260.82</v>
      </c>
    </row>
    <row r="8" spans="1:8" ht="22.5">
      <c r="A8" s="98" t="s">
        <v>1670</v>
      </c>
      <c r="B8" s="98" t="s">
        <v>576</v>
      </c>
      <c r="C8" s="127" t="s">
        <v>736</v>
      </c>
      <c r="D8" s="127" t="s">
        <v>577</v>
      </c>
      <c r="E8" s="105" t="s">
        <v>13</v>
      </c>
      <c r="F8" s="128">
        <v>36</v>
      </c>
      <c r="G8" s="106">
        <f>'[2]Orçamento Sintético'!I269</f>
        <v>9.64</v>
      </c>
      <c r="H8" s="128">
        <f t="shared" si="0"/>
        <v>347.04</v>
      </c>
    </row>
    <row r="9" spans="1:8" ht="22.5">
      <c r="A9" s="98" t="s">
        <v>1671</v>
      </c>
      <c r="B9" s="98" t="s">
        <v>578</v>
      </c>
      <c r="C9" s="127" t="s">
        <v>47</v>
      </c>
      <c r="D9" s="127" t="s">
        <v>579</v>
      </c>
      <c r="E9" s="105" t="s">
        <v>13</v>
      </c>
      <c r="F9" s="128">
        <v>24</v>
      </c>
      <c r="G9" s="106">
        <f>'[2]Orçamento Sintético'!I270</f>
        <v>7.06</v>
      </c>
      <c r="H9" s="128">
        <f t="shared" si="0"/>
        <v>169.44</v>
      </c>
    </row>
    <row r="10" spans="1:8">
      <c r="A10" s="98" t="s">
        <v>1672</v>
      </c>
      <c r="B10" s="98" t="s">
        <v>580</v>
      </c>
      <c r="C10" s="127" t="s">
        <v>736</v>
      </c>
      <c r="D10" s="127" t="s">
        <v>581</v>
      </c>
      <c r="E10" s="105" t="s">
        <v>13</v>
      </c>
      <c r="F10" s="128">
        <v>72</v>
      </c>
      <c r="G10" s="106">
        <f>'[2]Orçamento Sintético'!I271</f>
        <v>12.8</v>
      </c>
      <c r="H10" s="128">
        <f t="shared" si="0"/>
        <v>921.6</v>
      </c>
    </row>
    <row r="11" spans="1:8">
      <c r="A11" s="98" t="s">
        <v>1673</v>
      </c>
      <c r="B11" s="98" t="s">
        <v>582</v>
      </c>
      <c r="C11" s="127" t="s">
        <v>736</v>
      </c>
      <c r="D11" s="127" t="s">
        <v>583</v>
      </c>
      <c r="E11" s="105" t="s">
        <v>13</v>
      </c>
      <c r="F11" s="128">
        <v>27</v>
      </c>
      <c r="G11" s="106">
        <f>'[2]Orçamento Sintético'!I272</f>
        <v>14.99</v>
      </c>
      <c r="H11" s="128">
        <f t="shared" si="0"/>
        <v>404.73</v>
      </c>
    </row>
    <row r="12" spans="1:8">
      <c r="A12" s="98" t="s">
        <v>1674</v>
      </c>
      <c r="B12" s="98" t="s">
        <v>584</v>
      </c>
      <c r="C12" s="127" t="s">
        <v>736</v>
      </c>
      <c r="D12" s="127" t="s">
        <v>585</v>
      </c>
      <c r="E12" s="105" t="s">
        <v>13</v>
      </c>
      <c r="F12" s="128">
        <v>5</v>
      </c>
      <c r="G12" s="106">
        <f>'[2]Orçamento Sintético'!I273</f>
        <v>13.4</v>
      </c>
      <c r="H12" s="128">
        <f t="shared" si="0"/>
        <v>67</v>
      </c>
    </row>
    <row r="13" spans="1:8" s="126" customFormat="1">
      <c r="A13" s="95" t="s">
        <v>1675</v>
      </c>
      <c r="B13" s="95"/>
      <c r="C13" s="124"/>
      <c r="D13" s="124" t="s">
        <v>586</v>
      </c>
      <c r="E13" s="104"/>
      <c r="F13" s="125"/>
      <c r="G13" s="107"/>
      <c r="H13" s="125">
        <f>SUM(H14:H50)</f>
        <v>32565.670000000002</v>
      </c>
    </row>
    <row r="14" spans="1:8" ht="22.5">
      <c r="A14" s="98" t="s">
        <v>1676</v>
      </c>
      <c r="B14" s="98" t="s">
        <v>587</v>
      </c>
      <c r="C14" s="127" t="s">
        <v>47</v>
      </c>
      <c r="D14" s="127" t="s">
        <v>588</v>
      </c>
      <c r="E14" s="105" t="s">
        <v>13</v>
      </c>
      <c r="F14" s="128">
        <v>57</v>
      </c>
      <c r="G14" s="106">
        <f>'[2]Orçamento Sintético'!I275</f>
        <v>23.73</v>
      </c>
      <c r="H14" s="128">
        <f t="shared" si="0"/>
        <v>1352.61</v>
      </c>
    </row>
    <row r="15" spans="1:8" ht="22.5">
      <c r="A15" s="98" t="s">
        <v>1677</v>
      </c>
      <c r="B15" s="98" t="s">
        <v>589</v>
      </c>
      <c r="C15" s="127" t="s">
        <v>47</v>
      </c>
      <c r="D15" s="127" t="s">
        <v>590</v>
      </c>
      <c r="E15" s="105" t="s">
        <v>13</v>
      </c>
      <c r="F15" s="128">
        <v>91</v>
      </c>
      <c r="G15" s="106">
        <f>'[2]Orçamento Sintético'!I276</f>
        <v>6.65</v>
      </c>
      <c r="H15" s="128">
        <f t="shared" si="0"/>
        <v>605.15</v>
      </c>
    </row>
    <row r="16" spans="1:8" ht="22.5">
      <c r="A16" s="98" t="s">
        <v>1678</v>
      </c>
      <c r="B16" s="98" t="s">
        <v>591</v>
      </c>
      <c r="C16" s="127" t="s">
        <v>47</v>
      </c>
      <c r="D16" s="127" t="s">
        <v>592</v>
      </c>
      <c r="E16" s="105" t="s">
        <v>13</v>
      </c>
      <c r="F16" s="128">
        <v>149</v>
      </c>
      <c r="G16" s="106">
        <f>'[2]Orçamento Sintético'!I277</f>
        <v>15.02</v>
      </c>
      <c r="H16" s="128">
        <f t="shared" si="0"/>
        <v>2237.98</v>
      </c>
    </row>
    <row r="17" spans="1:8" ht="22.5">
      <c r="A17" s="98" t="s">
        <v>1679</v>
      </c>
      <c r="B17" s="98" t="s">
        <v>593</v>
      </c>
      <c r="C17" s="127" t="s">
        <v>47</v>
      </c>
      <c r="D17" s="127" t="s">
        <v>594</v>
      </c>
      <c r="E17" s="105" t="s">
        <v>13</v>
      </c>
      <c r="F17" s="128">
        <v>78</v>
      </c>
      <c r="G17" s="106">
        <f>'[2]Orçamento Sintético'!I278</f>
        <v>5.48</v>
      </c>
      <c r="H17" s="128">
        <f t="shared" si="0"/>
        <v>427.44</v>
      </c>
    </row>
    <row r="18" spans="1:8" ht="22.5">
      <c r="A18" s="98" t="s">
        <v>1680</v>
      </c>
      <c r="B18" s="98" t="s">
        <v>595</v>
      </c>
      <c r="C18" s="127" t="s">
        <v>47</v>
      </c>
      <c r="D18" s="127" t="s">
        <v>596</v>
      </c>
      <c r="E18" s="105" t="s">
        <v>13</v>
      </c>
      <c r="F18" s="128">
        <v>15</v>
      </c>
      <c r="G18" s="106">
        <f>'[2]Orçamento Sintético'!I279</f>
        <v>17.510000000000002</v>
      </c>
      <c r="H18" s="128">
        <f t="shared" si="0"/>
        <v>262.64999999999998</v>
      </c>
    </row>
    <row r="19" spans="1:8" ht="22.5">
      <c r="A19" s="98" t="s">
        <v>1681</v>
      </c>
      <c r="B19" s="98" t="s">
        <v>597</v>
      </c>
      <c r="C19" s="127" t="s">
        <v>47</v>
      </c>
      <c r="D19" s="127" t="s">
        <v>598</v>
      </c>
      <c r="E19" s="105" t="s">
        <v>13</v>
      </c>
      <c r="F19" s="128">
        <v>108</v>
      </c>
      <c r="G19" s="106">
        <f>'[2]Orçamento Sintético'!I280</f>
        <v>4.49</v>
      </c>
      <c r="H19" s="128">
        <f t="shared" si="0"/>
        <v>484.92</v>
      </c>
    </row>
    <row r="20" spans="1:8" ht="22.5">
      <c r="A20" s="98" t="s">
        <v>1682</v>
      </c>
      <c r="B20" s="98" t="s">
        <v>599</v>
      </c>
      <c r="C20" s="127" t="s">
        <v>47</v>
      </c>
      <c r="D20" s="127" t="s">
        <v>600</v>
      </c>
      <c r="E20" s="105" t="s">
        <v>13</v>
      </c>
      <c r="F20" s="128">
        <v>7</v>
      </c>
      <c r="G20" s="106">
        <f>'[2]Orçamento Sintético'!I281</f>
        <v>4.78</v>
      </c>
      <c r="H20" s="128">
        <f t="shared" si="0"/>
        <v>33.46</v>
      </c>
    </row>
    <row r="21" spans="1:8" ht="22.5">
      <c r="A21" s="98" t="s">
        <v>1683</v>
      </c>
      <c r="B21" s="98" t="s">
        <v>601</v>
      </c>
      <c r="C21" s="127" t="s">
        <v>47</v>
      </c>
      <c r="D21" s="127" t="s">
        <v>602</v>
      </c>
      <c r="E21" s="105" t="s">
        <v>13</v>
      </c>
      <c r="F21" s="128">
        <v>12</v>
      </c>
      <c r="G21" s="106">
        <f>'[2]Orçamento Sintético'!I282</f>
        <v>8.9600000000000009</v>
      </c>
      <c r="H21" s="128">
        <f t="shared" si="0"/>
        <v>107.52</v>
      </c>
    </row>
    <row r="22" spans="1:8" ht="22.5">
      <c r="A22" s="98" t="s">
        <v>1684</v>
      </c>
      <c r="B22" s="98" t="s">
        <v>603</v>
      </c>
      <c r="C22" s="127" t="s">
        <v>47</v>
      </c>
      <c r="D22" s="127" t="s">
        <v>604</v>
      </c>
      <c r="E22" s="105" t="s">
        <v>13</v>
      </c>
      <c r="F22" s="128">
        <v>128</v>
      </c>
      <c r="G22" s="106">
        <f>'[2]Orçamento Sintético'!I283</f>
        <v>6.57</v>
      </c>
      <c r="H22" s="128">
        <f t="shared" si="0"/>
        <v>840.96</v>
      </c>
    </row>
    <row r="23" spans="1:8" ht="22.5">
      <c r="A23" s="98" t="s">
        <v>1685</v>
      </c>
      <c r="B23" s="98" t="s">
        <v>605</v>
      </c>
      <c r="C23" s="127" t="s">
        <v>47</v>
      </c>
      <c r="D23" s="127" t="s">
        <v>606</v>
      </c>
      <c r="E23" s="105" t="s">
        <v>13</v>
      </c>
      <c r="F23" s="128">
        <v>1</v>
      </c>
      <c r="G23" s="106">
        <f>'[2]Orçamento Sintético'!I284</f>
        <v>11.26</v>
      </c>
      <c r="H23" s="128">
        <f t="shared" si="0"/>
        <v>11.26</v>
      </c>
    </row>
    <row r="24" spans="1:8">
      <c r="A24" s="98" t="s">
        <v>1686</v>
      </c>
      <c r="B24" s="98" t="s">
        <v>607</v>
      </c>
      <c r="C24" s="127" t="s">
        <v>736</v>
      </c>
      <c r="D24" s="127" t="s">
        <v>608</v>
      </c>
      <c r="E24" s="105" t="s">
        <v>13</v>
      </c>
      <c r="F24" s="128">
        <v>92</v>
      </c>
      <c r="G24" s="106">
        <f>'[2]Orçamento Sintético'!I285</f>
        <v>6.47</v>
      </c>
      <c r="H24" s="128">
        <f t="shared" si="0"/>
        <v>595.24</v>
      </c>
    </row>
    <row r="25" spans="1:8" ht="22.5">
      <c r="A25" s="98" t="s">
        <v>1687</v>
      </c>
      <c r="B25" s="98" t="s">
        <v>609</v>
      </c>
      <c r="C25" s="127" t="s">
        <v>47</v>
      </c>
      <c r="D25" s="127" t="s">
        <v>610</v>
      </c>
      <c r="E25" s="105" t="s">
        <v>13</v>
      </c>
      <c r="F25" s="128">
        <v>7</v>
      </c>
      <c r="G25" s="106">
        <f>'[2]Orçamento Sintético'!I286</f>
        <v>8.23</v>
      </c>
      <c r="H25" s="128">
        <f t="shared" si="0"/>
        <v>57.61</v>
      </c>
    </row>
    <row r="26" spans="1:8" ht="22.5">
      <c r="A26" s="98" t="s">
        <v>1688</v>
      </c>
      <c r="B26" s="98" t="s">
        <v>611</v>
      </c>
      <c r="C26" s="127" t="s">
        <v>47</v>
      </c>
      <c r="D26" s="127" t="s">
        <v>612</v>
      </c>
      <c r="E26" s="105" t="s">
        <v>13</v>
      </c>
      <c r="F26" s="128">
        <v>14</v>
      </c>
      <c r="G26" s="106">
        <f>'[2]Orçamento Sintético'!I287</f>
        <v>80.75</v>
      </c>
      <c r="H26" s="128">
        <f t="shared" si="0"/>
        <v>1130.5</v>
      </c>
    </row>
    <row r="27" spans="1:8" ht="22.5">
      <c r="A27" s="98" t="s">
        <v>1689</v>
      </c>
      <c r="B27" s="98" t="s">
        <v>613</v>
      </c>
      <c r="C27" s="127" t="s">
        <v>47</v>
      </c>
      <c r="D27" s="127" t="s">
        <v>614</v>
      </c>
      <c r="E27" s="105" t="s">
        <v>13</v>
      </c>
      <c r="F27" s="128">
        <v>75</v>
      </c>
      <c r="G27" s="106">
        <f>'[2]Orçamento Sintético'!I288</f>
        <v>28.57</v>
      </c>
      <c r="H27" s="128">
        <f t="shared" si="0"/>
        <v>2142.75</v>
      </c>
    </row>
    <row r="28" spans="1:8" ht="22.5">
      <c r="A28" s="98" t="s">
        <v>1690</v>
      </c>
      <c r="B28" s="98" t="s">
        <v>615</v>
      </c>
      <c r="C28" s="127" t="s">
        <v>47</v>
      </c>
      <c r="D28" s="127" t="s">
        <v>616</v>
      </c>
      <c r="E28" s="105" t="s">
        <v>13</v>
      </c>
      <c r="F28" s="128">
        <v>8</v>
      </c>
      <c r="G28" s="106">
        <f>'[2]Orçamento Sintético'!I289</f>
        <v>12.7</v>
      </c>
      <c r="H28" s="128">
        <f t="shared" si="0"/>
        <v>101.6</v>
      </c>
    </row>
    <row r="29" spans="1:8" ht="22.5">
      <c r="A29" s="98" t="s">
        <v>1691</v>
      </c>
      <c r="B29" s="98" t="s">
        <v>617</v>
      </c>
      <c r="C29" s="127" t="s">
        <v>736</v>
      </c>
      <c r="D29" s="127" t="s">
        <v>618</v>
      </c>
      <c r="E29" s="105" t="s">
        <v>13</v>
      </c>
      <c r="F29" s="128">
        <v>20</v>
      </c>
      <c r="G29" s="106">
        <f>'[2]Orçamento Sintético'!I290</f>
        <v>24.22</v>
      </c>
      <c r="H29" s="128">
        <f t="shared" si="0"/>
        <v>484.4</v>
      </c>
    </row>
    <row r="30" spans="1:8" ht="22.5">
      <c r="A30" s="98" t="s">
        <v>1692</v>
      </c>
      <c r="B30" s="98" t="s">
        <v>619</v>
      </c>
      <c r="C30" s="127" t="s">
        <v>47</v>
      </c>
      <c r="D30" s="127" t="s">
        <v>620</v>
      </c>
      <c r="E30" s="105" t="s">
        <v>13</v>
      </c>
      <c r="F30" s="128">
        <v>6</v>
      </c>
      <c r="G30" s="106">
        <f>'[2]Orçamento Sintético'!I291</f>
        <v>16.899999999999999</v>
      </c>
      <c r="H30" s="128">
        <f t="shared" si="0"/>
        <v>101.4</v>
      </c>
    </row>
    <row r="31" spans="1:8" ht="22.5">
      <c r="A31" s="98" t="s">
        <v>1693</v>
      </c>
      <c r="B31" s="98" t="s">
        <v>621</v>
      </c>
      <c r="C31" s="127" t="s">
        <v>736</v>
      </c>
      <c r="D31" s="127" t="s">
        <v>622</v>
      </c>
      <c r="E31" s="105" t="s">
        <v>13</v>
      </c>
      <c r="F31" s="128">
        <v>27</v>
      </c>
      <c r="G31" s="106">
        <f>'[2]Orçamento Sintético'!I292</f>
        <v>12.19</v>
      </c>
      <c r="H31" s="128">
        <f t="shared" si="0"/>
        <v>329.13</v>
      </c>
    </row>
    <row r="32" spans="1:8" ht="22.5">
      <c r="A32" s="98" t="s">
        <v>1694</v>
      </c>
      <c r="B32" s="98" t="s">
        <v>623</v>
      </c>
      <c r="C32" s="127" t="s">
        <v>47</v>
      </c>
      <c r="D32" s="127" t="s">
        <v>624</v>
      </c>
      <c r="E32" s="105" t="s">
        <v>21</v>
      </c>
      <c r="F32" s="128">
        <v>278.83999999999997</v>
      </c>
      <c r="G32" s="106">
        <f>'[2]Orçamento Sintético'!I293</f>
        <v>34.700000000000003</v>
      </c>
      <c r="H32" s="128">
        <f t="shared" si="0"/>
        <v>9675.75</v>
      </c>
    </row>
    <row r="33" spans="1:8" ht="22.5">
      <c r="A33" s="98" t="s">
        <v>1695</v>
      </c>
      <c r="B33" s="98" t="s">
        <v>625</v>
      </c>
      <c r="C33" s="127" t="s">
        <v>47</v>
      </c>
      <c r="D33" s="127" t="s">
        <v>626</v>
      </c>
      <c r="E33" s="105" t="s">
        <v>21</v>
      </c>
      <c r="F33" s="128">
        <v>184.53</v>
      </c>
      <c r="G33" s="106">
        <f>'[2]Orçamento Sintético'!I294</f>
        <v>12.48</v>
      </c>
      <c r="H33" s="128">
        <f t="shared" si="0"/>
        <v>2302.9299999999998</v>
      </c>
    </row>
    <row r="34" spans="1:8" ht="22.5">
      <c r="A34" s="98" t="s">
        <v>1696</v>
      </c>
      <c r="B34" s="98" t="s">
        <v>627</v>
      </c>
      <c r="C34" s="127" t="s">
        <v>47</v>
      </c>
      <c r="D34" s="127" t="s">
        <v>628</v>
      </c>
      <c r="E34" s="105" t="s">
        <v>21</v>
      </c>
      <c r="F34" s="128">
        <v>185.3</v>
      </c>
      <c r="G34" s="106">
        <f>'[2]Orçamento Sintético'!I295</f>
        <v>18.48</v>
      </c>
      <c r="H34" s="128">
        <f t="shared" si="0"/>
        <v>3424.34</v>
      </c>
    </row>
    <row r="35" spans="1:8" ht="22.5">
      <c r="A35" s="98" t="s">
        <v>1697</v>
      </c>
      <c r="B35" s="98" t="s">
        <v>629</v>
      </c>
      <c r="C35" s="127" t="s">
        <v>47</v>
      </c>
      <c r="D35" s="127" t="s">
        <v>630</v>
      </c>
      <c r="E35" s="105" t="s">
        <v>13</v>
      </c>
      <c r="F35" s="128">
        <v>24</v>
      </c>
      <c r="G35" s="106">
        <f>'[2]Orçamento Sintético'!I296</f>
        <v>6.98</v>
      </c>
      <c r="H35" s="128">
        <f t="shared" si="0"/>
        <v>167.52</v>
      </c>
    </row>
    <row r="36" spans="1:8" ht="22.5">
      <c r="A36" s="98" t="s">
        <v>1698</v>
      </c>
      <c r="B36" s="98" t="s">
        <v>631</v>
      </c>
      <c r="C36" s="127" t="s">
        <v>47</v>
      </c>
      <c r="D36" s="127" t="s">
        <v>632</v>
      </c>
      <c r="E36" s="105" t="s">
        <v>21</v>
      </c>
      <c r="F36" s="128">
        <v>198.94</v>
      </c>
      <c r="G36" s="106">
        <f>'[2]Orçamento Sintético'!I297</f>
        <v>12.85</v>
      </c>
      <c r="H36" s="128">
        <f t="shared" si="0"/>
        <v>2556.38</v>
      </c>
    </row>
    <row r="37" spans="1:8">
      <c r="A37" s="98" t="s">
        <v>1699</v>
      </c>
      <c r="B37" s="98" t="s">
        <v>633</v>
      </c>
      <c r="C37" s="127" t="s">
        <v>736</v>
      </c>
      <c r="D37" s="127" t="s">
        <v>634</v>
      </c>
      <c r="E37" s="105" t="s">
        <v>13</v>
      </c>
      <c r="F37" s="128">
        <v>5</v>
      </c>
      <c r="G37" s="106">
        <f>'[2]Orçamento Sintético'!I298</f>
        <v>14.43</v>
      </c>
      <c r="H37" s="128">
        <f t="shared" si="0"/>
        <v>72.150000000000006</v>
      </c>
    </row>
    <row r="38" spans="1:8">
      <c r="A38" s="98" t="s">
        <v>1700</v>
      </c>
      <c r="B38" s="98" t="s">
        <v>635</v>
      </c>
      <c r="C38" s="127" t="s">
        <v>736</v>
      </c>
      <c r="D38" s="127" t="s">
        <v>636</v>
      </c>
      <c r="E38" s="105" t="s">
        <v>13</v>
      </c>
      <c r="F38" s="128">
        <v>5</v>
      </c>
      <c r="G38" s="106">
        <f>'[2]Orçamento Sintético'!I299</f>
        <v>14.43</v>
      </c>
      <c r="H38" s="128">
        <f t="shared" si="0"/>
        <v>72.150000000000006</v>
      </c>
    </row>
    <row r="39" spans="1:8">
      <c r="A39" s="98" t="s">
        <v>1701</v>
      </c>
      <c r="B39" s="98" t="s">
        <v>637</v>
      </c>
      <c r="C39" s="127" t="s">
        <v>736</v>
      </c>
      <c r="D39" s="127" t="s">
        <v>638</v>
      </c>
      <c r="E39" s="105" t="s">
        <v>13</v>
      </c>
      <c r="F39" s="128">
        <v>49</v>
      </c>
      <c r="G39" s="106">
        <f>'[2]Orçamento Sintético'!I300</f>
        <v>5.27</v>
      </c>
      <c r="H39" s="128">
        <f t="shared" si="0"/>
        <v>258.23</v>
      </c>
    </row>
    <row r="40" spans="1:8" ht="22.5">
      <c r="A40" s="98" t="s">
        <v>1702</v>
      </c>
      <c r="B40" s="98" t="s">
        <v>639</v>
      </c>
      <c r="C40" s="127" t="s">
        <v>47</v>
      </c>
      <c r="D40" s="127" t="s">
        <v>640</v>
      </c>
      <c r="E40" s="105" t="s">
        <v>13</v>
      </c>
      <c r="F40" s="128">
        <v>50</v>
      </c>
      <c r="G40" s="106">
        <f>'[2]Orçamento Sintético'!I301</f>
        <v>8.7799999999999994</v>
      </c>
      <c r="H40" s="128">
        <f t="shared" si="0"/>
        <v>439</v>
      </c>
    </row>
    <row r="41" spans="1:8" ht="22.5">
      <c r="A41" s="98" t="s">
        <v>1703</v>
      </c>
      <c r="B41" s="98" t="s">
        <v>641</v>
      </c>
      <c r="C41" s="127" t="s">
        <v>47</v>
      </c>
      <c r="D41" s="127" t="s">
        <v>642</v>
      </c>
      <c r="E41" s="105" t="s">
        <v>13</v>
      </c>
      <c r="F41" s="128">
        <v>1</v>
      </c>
      <c r="G41" s="106">
        <f>'[2]Orçamento Sintético'!I302</f>
        <v>15.83</v>
      </c>
      <c r="H41" s="128">
        <f t="shared" si="0"/>
        <v>15.83</v>
      </c>
    </row>
    <row r="42" spans="1:8">
      <c r="A42" s="98" t="s">
        <v>1704</v>
      </c>
      <c r="B42" s="98" t="s">
        <v>643</v>
      </c>
      <c r="C42" s="127" t="s">
        <v>736</v>
      </c>
      <c r="D42" s="127" t="s">
        <v>644</v>
      </c>
      <c r="E42" s="105" t="s">
        <v>13</v>
      </c>
      <c r="F42" s="128">
        <v>1</v>
      </c>
      <c r="G42" s="106">
        <f>'[2]Orçamento Sintético'!I303</f>
        <v>12.28</v>
      </c>
      <c r="H42" s="128">
        <f t="shared" si="0"/>
        <v>12.28</v>
      </c>
    </row>
    <row r="43" spans="1:8">
      <c r="A43" s="98" t="s">
        <v>1705</v>
      </c>
      <c r="B43" s="98" t="s">
        <v>645</v>
      </c>
      <c r="C43" s="127" t="s">
        <v>47</v>
      </c>
      <c r="D43" s="127" t="s">
        <v>646</v>
      </c>
      <c r="E43" s="105" t="s">
        <v>13</v>
      </c>
      <c r="F43" s="128">
        <v>4</v>
      </c>
      <c r="G43" s="106">
        <f>'[2]Orçamento Sintético'!I304</f>
        <v>9.67</v>
      </c>
      <c r="H43" s="128">
        <f t="shared" si="0"/>
        <v>38.68</v>
      </c>
    </row>
    <row r="44" spans="1:8">
      <c r="A44" s="98" t="s">
        <v>1706</v>
      </c>
      <c r="B44" s="98" t="s">
        <v>647</v>
      </c>
      <c r="C44" s="127" t="s">
        <v>47</v>
      </c>
      <c r="D44" s="127" t="s">
        <v>648</v>
      </c>
      <c r="E44" s="105" t="s">
        <v>13</v>
      </c>
      <c r="F44" s="128">
        <v>83</v>
      </c>
      <c r="G44" s="106">
        <f>'[2]Orçamento Sintético'!I305</f>
        <v>5.65</v>
      </c>
      <c r="H44" s="128">
        <f t="shared" si="0"/>
        <v>468.95</v>
      </c>
    </row>
    <row r="45" spans="1:8">
      <c r="A45" s="98" t="s">
        <v>1707</v>
      </c>
      <c r="B45" s="98" t="s">
        <v>649</v>
      </c>
      <c r="C45" s="127" t="s">
        <v>47</v>
      </c>
      <c r="D45" s="127" t="s">
        <v>650</v>
      </c>
      <c r="E45" s="105" t="s">
        <v>13</v>
      </c>
      <c r="F45" s="128">
        <v>44</v>
      </c>
      <c r="G45" s="106">
        <f>'[2]Orçamento Sintético'!I306</f>
        <v>26.42</v>
      </c>
      <c r="H45" s="128">
        <f t="shared" si="0"/>
        <v>1162.48</v>
      </c>
    </row>
    <row r="46" spans="1:8" ht="22.5">
      <c r="A46" s="98" t="s">
        <v>1708</v>
      </c>
      <c r="B46" s="98" t="s">
        <v>651</v>
      </c>
      <c r="C46" s="127" t="s">
        <v>47</v>
      </c>
      <c r="D46" s="127" t="s">
        <v>652</v>
      </c>
      <c r="E46" s="105" t="s">
        <v>13</v>
      </c>
      <c r="F46" s="128">
        <v>6</v>
      </c>
      <c r="G46" s="106">
        <f>'[2]Orçamento Sintético'!I307</f>
        <v>7.69</v>
      </c>
      <c r="H46" s="128">
        <f t="shared" si="0"/>
        <v>46.14</v>
      </c>
    </row>
    <row r="47" spans="1:8">
      <c r="A47" s="98" t="s">
        <v>1709</v>
      </c>
      <c r="B47" s="98" t="s">
        <v>653</v>
      </c>
      <c r="C47" s="127" t="s">
        <v>736</v>
      </c>
      <c r="D47" s="127" t="s">
        <v>654</v>
      </c>
      <c r="E47" s="105" t="s">
        <v>13</v>
      </c>
      <c r="F47" s="128">
        <v>32</v>
      </c>
      <c r="G47" s="106">
        <f>'[2]Orçamento Sintético'!I308</f>
        <v>7.29</v>
      </c>
      <c r="H47" s="128">
        <f t="shared" si="0"/>
        <v>233.28</v>
      </c>
    </row>
    <row r="48" spans="1:8">
      <c r="A48" s="98" t="s">
        <v>1710</v>
      </c>
      <c r="B48" s="98" t="s">
        <v>655</v>
      </c>
      <c r="C48" s="127" t="s">
        <v>736</v>
      </c>
      <c r="D48" s="127" t="s">
        <v>656</v>
      </c>
      <c r="E48" s="105" t="s">
        <v>13</v>
      </c>
      <c r="F48" s="128">
        <v>4</v>
      </c>
      <c r="G48" s="106">
        <f>'[2]Orçamento Sintético'!I309</f>
        <v>7.04</v>
      </c>
      <c r="H48" s="128">
        <f t="shared" si="0"/>
        <v>28.16</v>
      </c>
    </row>
    <row r="49" spans="1:8" ht="22.5">
      <c r="A49" s="98" t="s">
        <v>1711</v>
      </c>
      <c r="B49" s="98" t="s">
        <v>629</v>
      </c>
      <c r="C49" s="127" t="s">
        <v>47</v>
      </c>
      <c r="D49" s="127" t="s">
        <v>630</v>
      </c>
      <c r="E49" s="105" t="s">
        <v>13</v>
      </c>
      <c r="F49" s="128">
        <v>25</v>
      </c>
      <c r="G49" s="106">
        <f>'[2]Orçamento Sintético'!I310</f>
        <v>6.98</v>
      </c>
      <c r="H49" s="128">
        <f t="shared" si="0"/>
        <v>174.5</v>
      </c>
    </row>
    <row r="50" spans="1:8">
      <c r="A50" s="98" t="s">
        <v>1712</v>
      </c>
      <c r="B50" s="98" t="s">
        <v>657</v>
      </c>
      <c r="C50" s="127" t="s">
        <v>736</v>
      </c>
      <c r="D50" s="127" t="s">
        <v>658</v>
      </c>
      <c r="E50" s="105" t="s">
        <v>13</v>
      </c>
      <c r="F50" s="128">
        <v>18</v>
      </c>
      <c r="G50" s="106">
        <f>'[2]Orçamento Sintético'!I311</f>
        <v>6.13</v>
      </c>
      <c r="H50" s="128">
        <f t="shared" si="0"/>
        <v>110.34</v>
      </c>
    </row>
    <row r="51" spans="1:8" s="274" customFormat="1" ht="15" customHeight="1">
      <c r="A51" s="421" t="s">
        <v>827</v>
      </c>
      <c r="B51" s="422"/>
      <c r="C51" s="422"/>
      <c r="D51" s="422"/>
      <c r="E51" s="422"/>
      <c r="F51" s="422"/>
      <c r="G51" s="423"/>
      <c r="H51" s="273">
        <f>H3+H5+H13</f>
        <v>41986.350000000006</v>
      </c>
    </row>
  </sheetData>
  <autoFilter ref="A2:H51"/>
  <customSheetViews>
    <customSheetView guid="{1D8CB36E-9B6A-4B9B-B1E2-DCA77B5E31B1}" scale="85" showPageBreaks="1" outlineSymbols="0" showAutoFilter="1" view="pageBreakPreview" topLeftCell="A34">
      <selection activeCell="G14" sqref="G14"/>
      <pageMargins left="0.51181102362204722" right="0.51181102362204722" top="0.98425196850393704" bottom="0.98425196850393704" header="0.51181102362204722" footer="0.51181102362204722"/>
      <printOptions horizontalCentered="1"/>
      <pageSetup paperSize="8" scale="91" orientation="portrait" r:id="rId1"/>
      <autoFilter ref="A2:H51"/>
    </customSheetView>
    <customSheetView guid="{17A4E753-33F2-4577-AD00-66EE1CD06ED8}" scale="85" showPageBreaks="1" outlineSymbols="0" showAutoFilter="1" view="pageBreakPreview" topLeftCell="A34">
      <selection activeCell="G14" sqref="G14"/>
      <pageMargins left="0.51181102362204722" right="0.51181102362204722" top="0.98425196850393704" bottom="0.98425196850393704" header="0.51181102362204722" footer="0.51181102362204722"/>
      <printOptions horizontalCentered="1"/>
      <pageSetup paperSize="8" scale="91" orientation="portrait" r:id="rId2"/>
      <autoFilter ref="A2:H51"/>
    </customSheetView>
    <customSheetView guid="{9C8224A7-552D-41D4-9DDD-307712C35EF4}" scale="85" showPageBreaks="1" outlineSymbols="0" showAutoFilter="1" view="pageBreakPreview" topLeftCell="A34">
      <selection activeCell="G14" sqref="G14"/>
      <pageMargins left="0.51181102362204722" right="0.51181102362204722" top="0.98425196850393704" bottom="0.98425196850393704" header="0.51181102362204722" footer="0.51181102362204722"/>
      <printOptions horizontalCentered="1"/>
      <pageSetup paperSize="8" scale="91" orientation="portrait" r:id="rId3"/>
      <autoFilter ref="A2:H51"/>
    </customSheetView>
  </customSheetViews>
  <mergeCells count="2">
    <mergeCell ref="A51:G51"/>
    <mergeCell ref="A1:H1"/>
  </mergeCells>
  <printOptions horizontalCentered="1"/>
  <pageMargins left="0.51181102362204722" right="0.51181102362204722" top="0.98425196850393704" bottom="0.98425196850393704" header="0.51181102362204722" footer="0.51181102362204722"/>
  <pageSetup paperSize="8" scale="91"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OutlineSymbols="0" showWhiteSpace="0" view="pageBreakPreview" topLeftCell="B1" zoomScale="85" zoomScaleNormal="85" zoomScaleSheetLayoutView="85" workbookViewId="0">
      <selection activeCell="H14" sqref="H14:H25"/>
    </sheetView>
  </sheetViews>
  <sheetFormatPr defaultRowHeight="11.25"/>
  <cols>
    <col min="1" max="1" width="11.42578125" style="101" bestFit="1" customWidth="1"/>
    <col min="2" max="2" width="15.85546875" style="92" bestFit="1" customWidth="1"/>
    <col min="3" max="3" width="13.140625" style="94" bestFit="1" customWidth="1"/>
    <col min="4" max="4" width="68.5703125" style="92" bestFit="1" customWidth="1"/>
    <col min="5" max="5" width="5.7109375" style="101" bestFit="1" customWidth="1"/>
    <col min="6" max="7" width="11.42578125" style="92" bestFit="1" customWidth="1"/>
    <col min="8" max="8" width="14.85546875" style="92" bestFit="1" customWidth="1"/>
    <col min="9" max="16384" width="9.140625" style="92"/>
  </cols>
  <sheetData>
    <row r="1" spans="1:8" ht="15">
      <c r="A1" s="430" t="s">
        <v>828</v>
      </c>
      <c r="B1" s="431"/>
      <c r="C1" s="431"/>
      <c r="D1" s="431"/>
      <c r="E1" s="431"/>
      <c r="F1" s="431"/>
      <c r="G1" s="431"/>
      <c r="H1" s="432"/>
    </row>
    <row r="2" spans="1:8" s="101" customFormat="1" ht="28.5" customHeight="1">
      <c r="A2" s="108" t="s">
        <v>267</v>
      </c>
      <c r="B2" s="313" t="s">
        <v>267</v>
      </c>
      <c r="C2" s="313" t="s">
        <v>1321</v>
      </c>
      <c r="D2" s="314" t="s">
        <v>2</v>
      </c>
      <c r="E2" s="314" t="s">
        <v>16</v>
      </c>
      <c r="F2" s="314" t="s">
        <v>4</v>
      </c>
      <c r="G2" s="314" t="s">
        <v>268</v>
      </c>
      <c r="H2" s="315" t="s">
        <v>269</v>
      </c>
    </row>
    <row r="3" spans="1:8">
      <c r="A3" s="95" t="s">
        <v>1850</v>
      </c>
      <c r="B3" s="95"/>
      <c r="C3" s="102"/>
      <c r="D3" s="96" t="s">
        <v>659</v>
      </c>
      <c r="E3" s="311"/>
      <c r="F3" s="97"/>
      <c r="G3" s="107"/>
      <c r="H3" s="97">
        <f>SUM(H4:H12)</f>
        <v>40394.409999999996</v>
      </c>
    </row>
    <row r="4" spans="1:8">
      <c r="A4" s="98" t="s">
        <v>1851</v>
      </c>
      <c r="B4" s="98" t="s">
        <v>660</v>
      </c>
      <c r="C4" s="103" t="s">
        <v>47</v>
      </c>
      <c r="D4" s="99" t="s">
        <v>661</v>
      </c>
      <c r="E4" s="312" t="s">
        <v>13</v>
      </c>
      <c r="F4" s="100">
        <v>20</v>
      </c>
      <c r="G4" s="106">
        <f>'[2]Orçamento Sintético'!I313</f>
        <v>108.85</v>
      </c>
      <c r="H4" s="100">
        <f>ROUND(G4*F4,2)</f>
        <v>2177</v>
      </c>
    </row>
    <row r="5" spans="1:8" ht="33.75">
      <c r="A5" s="98" t="s">
        <v>1852</v>
      </c>
      <c r="B5" s="98" t="s">
        <v>662</v>
      </c>
      <c r="C5" s="103" t="s">
        <v>736</v>
      </c>
      <c r="D5" s="99" t="s">
        <v>663</v>
      </c>
      <c r="E5" s="312" t="s">
        <v>13</v>
      </c>
      <c r="F5" s="100">
        <v>17</v>
      </c>
      <c r="G5" s="106">
        <f>'[2]Orçamento Sintético'!I314</f>
        <v>1050.55</v>
      </c>
      <c r="H5" s="100">
        <f t="shared" ref="H5:H25" si="0">ROUND(G5*F5,2)</f>
        <v>17859.349999999999</v>
      </c>
    </row>
    <row r="6" spans="1:8">
      <c r="A6" s="98" t="s">
        <v>1853</v>
      </c>
      <c r="B6" s="98" t="s">
        <v>664</v>
      </c>
      <c r="C6" s="103" t="s">
        <v>47</v>
      </c>
      <c r="D6" s="99" t="s">
        <v>665</v>
      </c>
      <c r="E6" s="312" t="s">
        <v>13</v>
      </c>
      <c r="F6" s="100">
        <v>17</v>
      </c>
      <c r="G6" s="106">
        <f>'[2]Orçamento Sintético'!I315</f>
        <v>52.45</v>
      </c>
      <c r="H6" s="100">
        <f t="shared" si="0"/>
        <v>891.65</v>
      </c>
    </row>
    <row r="7" spans="1:8" ht="22.5">
      <c r="A7" s="98" t="s">
        <v>1854</v>
      </c>
      <c r="B7" s="98" t="s">
        <v>666</v>
      </c>
      <c r="C7" s="103" t="s">
        <v>47</v>
      </c>
      <c r="D7" s="99" t="s">
        <v>667</v>
      </c>
      <c r="E7" s="312" t="s">
        <v>21</v>
      </c>
      <c r="F7" s="100">
        <v>184.09</v>
      </c>
      <c r="G7" s="106">
        <f>'[2]Orçamento Sintético'!I316</f>
        <v>56.05</v>
      </c>
      <c r="H7" s="100">
        <f t="shared" si="0"/>
        <v>10318.24</v>
      </c>
    </row>
    <row r="8" spans="1:8" ht="22.5">
      <c r="A8" s="98" t="s">
        <v>1855</v>
      </c>
      <c r="B8" s="98" t="s">
        <v>668</v>
      </c>
      <c r="C8" s="103" t="s">
        <v>47</v>
      </c>
      <c r="D8" s="99" t="s">
        <v>669</v>
      </c>
      <c r="E8" s="312" t="s">
        <v>13</v>
      </c>
      <c r="F8" s="100">
        <v>10</v>
      </c>
      <c r="G8" s="106">
        <f>'[2]Orçamento Sintético'!I317</f>
        <v>60.86</v>
      </c>
      <c r="H8" s="100">
        <f t="shared" si="0"/>
        <v>608.6</v>
      </c>
    </row>
    <row r="9" spans="1:8" ht="22.5">
      <c r="A9" s="98" t="s">
        <v>1856</v>
      </c>
      <c r="B9" s="98" t="s">
        <v>670</v>
      </c>
      <c r="C9" s="103" t="s">
        <v>47</v>
      </c>
      <c r="D9" s="99" t="s">
        <v>671</v>
      </c>
      <c r="E9" s="312" t="s">
        <v>13</v>
      </c>
      <c r="F9" s="100">
        <v>4</v>
      </c>
      <c r="G9" s="106">
        <f>'[2]Orçamento Sintético'!I318</f>
        <v>119.73</v>
      </c>
      <c r="H9" s="100">
        <f t="shared" si="0"/>
        <v>478.92</v>
      </c>
    </row>
    <row r="10" spans="1:8">
      <c r="A10" s="98" t="s">
        <v>1857</v>
      </c>
      <c r="B10" s="98" t="s">
        <v>672</v>
      </c>
      <c r="C10" s="103" t="s">
        <v>736</v>
      </c>
      <c r="D10" s="99" t="s">
        <v>673</v>
      </c>
      <c r="E10" s="312" t="s">
        <v>13</v>
      </c>
      <c r="F10" s="100">
        <v>1</v>
      </c>
      <c r="G10" s="106">
        <f>'[2]Orçamento Sintético'!I319</f>
        <v>73.06</v>
      </c>
      <c r="H10" s="100">
        <f t="shared" si="0"/>
        <v>73.06</v>
      </c>
    </row>
    <row r="11" spans="1:8">
      <c r="A11" s="98" t="s">
        <v>1858</v>
      </c>
      <c r="B11" s="98" t="s">
        <v>674</v>
      </c>
      <c r="C11" s="103" t="s">
        <v>736</v>
      </c>
      <c r="D11" s="99" t="s">
        <v>675</v>
      </c>
      <c r="E11" s="312" t="s">
        <v>13</v>
      </c>
      <c r="F11" s="100">
        <v>1</v>
      </c>
      <c r="G11" s="106">
        <f>'[2]Orçamento Sintético'!I320</f>
        <v>97.59</v>
      </c>
      <c r="H11" s="100">
        <f t="shared" si="0"/>
        <v>97.59</v>
      </c>
    </row>
    <row r="12" spans="1:8">
      <c r="A12" s="98" t="s">
        <v>1859</v>
      </c>
      <c r="B12" s="98" t="s">
        <v>676</v>
      </c>
      <c r="C12" s="103" t="s">
        <v>736</v>
      </c>
      <c r="D12" s="99" t="s">
        <v>677</v>
      </c>
      <c r="E12" s="312" t="s">
        <v>13</v>
      </c>
      <c r="F12" s="100">
        <v>1</v>
      </c>
      <c r="G12" s="106">
        <f>'[2]Orçamento Sintético'!I321</f>
        <v>7890</v>
      </c>
      <c r="H12" s="100">
        <f t="shared" si="0"/>
        <v>7890</v>
      </c>
    </row>
    <row r="13" spans="1:8">
      <c r="A13" s="95" t="s">
        <v>1860</v>
      </c>
      <c r="B13" s="95"/>
      <c r="C13" s="102"/>
      <c r="D13" s="96" t="s">
        <v>711</v>
      </c>
      <c r="E13" s="311"/>
      <c r="F13" s="97"/>
      <c r="G13" s="107"/>
      <c r="H13" s="97">
        <f>SUM(H14:H25)</f>
        <v>87753.900000000009</v>
      </c>
    </row>
    <row r="14" spans="1:8">
      <c r="A14" s="98" t="s">
        <v>1861</v>
      </c>
      <c r="B14" s="98" t="s">
        <v>712</v>
      </c>
      <c r="C14" s="103" t="s">
        <v>736</v>
      </c>
      <c r="D14" s="99" t="s">
        <v>713</v>
      </c>
      <c r="E14" s="312" t="s">
        <v>13</v>
      </c>
      <c r="F14" s="100">
        <v>56</v>
      </c>
      <c r="G14" s="106">
        <f>'[2]Orçamento Sintético'!I342</f>
        <v>148.18</v>
      </c>
      <c r="H14" s="100">
        <f t="shared" si="0"/>
        <v>8298.08</v>
      </c>
    </row>
    <row r="15" spans="1:8">
      <c r="A15" s="98" t="s">
        <v>1862</v>
      </c>
      <c r="B15" s="98" t="s">
        <v>714</v>
      </c>
      <c r="C15" s="103" t="s">
        <v>736</v>
      </c>
      <c r="D15" s="99" t="s">
        <v>715</v>
      </c>
      <c r="E15" s="312" t="s">
        <v>13</v>
      </c>
      <c r="F15" s="100">
        <v>101</v>
      </c>
      <c r="G15" s="106">
        <f>'[2]Orçamento Sintético'!I343</f>
        <v>17.11</v>
      </c>
      <c r="H15" s="100">
        <f t="shared" si="0"/>
        <v>1728.11</v>
      </c>
    </row>
    <row r="16" spans="1:8">
      <c r="A16" s="98" t="s">
        <v>1863</v>
      </c>
      <c r="B16" s="98" t="s">
        <v>716</v>
      </c>
      <c r="C16" s="103" t="s">
        <v>736</v>
      </c>
      <c r="D16" s="99" t="s">
        <v>717</v>
      </c>
      <c r="E16" s="312" t="s">
        <v>13</v>
      </c>
      <c r="F16" s="100">
        <v>109</v>
      </c>
      <c r="G16" s="106">
        <f>'[2]Orçamento Sintético'!I344</f>
        <v>24.65</v>
      </c>
      <c r="H16" s="100">
        <f t="shared" si="0"/>
        <v>2686.85</v>
      </c>
    </row>
    <row r="17" spans="1:8">
      <c r="A17" s="98" t="s">
        <v>1864</v>
      </c>
      <c r="B17" s="98" t="s">
        <v>718</v>
      </c>
      <c r="C17" s="103" t="s">
        <v>736</v>
      </c>
      <c r="D17" s="99" t="s">
        <v>719</v>
      </c>
      <c r="E17" s="312" t="s">
        <v>13</v>
      </c>
      <c r="F17" s="100">
        <v>115</v>
      </c>
      <c r="G17" s="106">
        <f>'[2]Orçamento Sintético'!I345</f>
        <v>24.65</v>
      </c>
      <c r="H17" s="100">
        <f t="shared" si="0"/>
        <v>2834.75</v>
      </c>
    </row>
    <row r="18" spans="1:8">
      <c r="A18" s="98" t="s">
        <v>1865</v>
      </c>
      <c r="B18" s="98" t="s">
        <v>720</v>
      </c>
      <c r="C18" s="103" t="s">
        <v>736</v>
      </c>
      <c r="D18" s="99" t="s">
        <v>721</v>
      </c>
      <c r="E18" s="312" t="s">
        <v>13</v>
      </c>
      <c r="F18" s="100">
        <v>48</v>
      </c>
      <c r="G18" s="106">
        <f>'[2]Orçamento Sintético'!I346</f>
        <v>24.65</v>
      </c>
      <c r="H18" s="100">
        <f t="shared" si="0"/>
        <v>1183.2</v>
      </c>
    </row>
    <row r="19" spans="1:8">
      <c r="A19" s="98" t="s">
        <v>1866</v>
      </c>
      <c r="B19" s="98" t="s">
        <v>722</v>
      </c>
      <c r="C19" s="103" t="s">
        <v>736</v>
      </c>
      <c r="D19" s="99" t="s">
        <v>723</v>
      </c>
      <c r="E19" s="312" t="s">
        <v>13</v>
      </c>
      <c r="F19" s="100">
        <v>26</v>
      </c>
      <c r="G19" s="106">
        <f>'[2]Orçamento Sintético'!I347</f>
        <v>24.65</v>
      </c>
      <c r="H19" s="100">
        <f t="shared" si="0"/>
        <v>640.9</v>
      </c>
    </row>
    <row r="20" spans="1:8">
      <c r="A20" s="98" t="s">
        <v>1867</v>
      </c>
      <c r="B20" s="98" t="s">
        <v>724</v>
      </c>
      <c r="C20" s="103" t="s">
        <v>736</v>
      </c>
      <c r="D20" s="99" t="s">
        <v>725</v>
      </c>
      <c r="E20" s="312" t="s">
        <v>13</v>
      </c>
      <c r="F20" s="100">
        <v>17</v>
      </c>
      <c r="G20" s="106">
        <f>'[2]Orçamento Sintético'!I348</f>
        <v>159.87</v>
      </c>
      <c r="H20" s="100">
        <f t="shared" si="0"/>
        <v>2717.79</v>
      </c>
    </row>
    <row r="21" spans="1:8">
      <c r="A21" s="98" t="s">
        <v>1868</v>
      </c>
      <c r="B21" s="98" t="s">
        <v>726</v>
      </c>
      <c r="C21" s="103" t="s">
        <v>736</v>
      </c>
      <c r="D21" s="99" t="s">
        <v>727</v>
      </c>
      <c r="E21" s="312" t="s">
        <v>13</v>
      </c>
      <c r="F21" s="100">
        <v>2</v>
      </c>
      <c r="G21" s="106">
        <f>'[2]Orçamento Sintético'!I349</f>
        <v>180.87</v>
      </c>
      <c r="H21" s="100">
        <f t="shared" si="0"/>
        <v>361.74</v>
      </c>
    </row>
    <row r="22" spans="1:8">
      <c r="A22" s="98" t="s">
        <v>1869</v>
      </c>
      <c r="B22" s="98" t="s">
        <v>728</v>
      </c>
      <c r="C22" s="103" t="s">
        <v>736</v>
      </c>
      <c r="D22" s="99" t="s">
        <v>729</v>
      </c>
      <c r="E22" s="312" t="s">
        <v>13</v>
      </c>
      <c r="F22" s="100">
        <v>251</v>
      </c>
      <c r="G22" s="106">
        <f>'[2]Orçamento Sintético'!I350</f>
        <v>214.12</v>
      </c>
      <c r="H22" s="100">
        <f t="shared" si="0"/>
        <v>53744.12</v>
      </c>
    </row>
    <row r="23" spans="1:8">
      <c r="A23" s="98" t="s">
        <v>1870</v>
      </c>
      <c r="B23" s="98" t="s">
        <v>730</v>
      </c>
      <c r="C23" s="103" t="s">
        <v>736</v>
      </c>
      <c r="D23" s="99" t="s">
        <v>731</v>
      </c>
      <c r="E23" s="312" t="s">
        <v>13</v>
      </c>
      <c r="F23" s="100">
        <v>2</v>
      </c>
      <c r="G23" s="106">
        <f>'[2]Orçamento Sintético'!I351</f>
        <v>144.79</v>
      </c>
      <c r="H23" s="100">
        <f t="shared" si="0"/>
        <v>289.58</v>
      </c>
    </row>
    <row r="24" spans="1:8">
      <c r="A24" s="98" t="s">
        <v>1871</v>
      </c>
      <c r="B24" s="98" t="s">
        <v>732</v>
      </c>
      <c r="C24" s="103" t="s">
        <v>736</v>
      </c>
      <c r="D24" s="99" t="s">
        <v>733</v>
      </c>
      <c r="E24" s="312" t="s">
        <v>13</v>
      </c>
      <c r="F24" s="100">
        <v>54</v>
      </c>
      <c r="G24" s="106">
        <f>'[2]Orçamento Sintético'!I352</f>
        <v>227.07</v>
      </c>
      <c r="H24" s="100">
        <f t="shared" si="0"/>
        <v>12261.78</v>
      </c>
    </row>
    <row r="25" spans="1:8">
      <c r="A25" s="98" t="s">
        <v>1872</v>
      </c>
      <c r="B25" s="98" t="s">
        <v>734</v>
      </c>
      <c r="C25" s="103" t="s">
        <v>736</v>
      </c>
      <c r="D25" s="99" t="s">
        <v>735</v>
      </c>
      <c r="E25" s="312" t="s">
        <v>13</v>
      </c>
      <c r="F25" s="100">
        <v>1</v>
      </c>
      <c r="G25" s="106">
        <f>'[2]Orçamento Sintético'!I353</f>
        <v>1007</v>
      </c>
      <c r="H25" s="100">
        <f t="shared" si="0"/>
        <v>1007</v>
      </c>
    </row>
    <row r="26" spans="1:8" s="276" customFormat="1" ht="15" customHeight="1">
      <c r="A26" s="427" t="s">
        <v>1466</v>
      </c>
      <c r="B26" s="428"/>
      <c r="C26" s="428"/>
      <c r="D26" s="428"/>
      <c r="E26" s="428"/>
      <c r="F26" s="428"/>
      <c r="G26" s="429"/>
      <c r="H26" s="275">
        <f>H3+H13</f>
        <v>128148.31</v>
      </c>
    </row>
  </sheetData>
  <autoFilter ref="A2:H26"/>
  <customSheetViews>
    <customSheetView guid="{1D8CB36E-9B6A-4B9B-B1E2-DCA77B5E31B1}" scale="85" showPageBreaks="1" outlineSymbols="0" printArea="1" showAutoFilter="1" view="pageBreakPreview" topLeftCell="B1">
      <selection activeCell="H14" sqref="H14:H25"/>
      <pageMargins left="0.51181102362204722" right="0.51181102362204722" top="0.98425196850393704" bottom="0.98425196850393704" header="0.51181102362204722" footer="0.51181102362204722"/>
      <pageSetup paperSize="8" scale="89" orientation="portrait" r:id="rId1"/>
      <autoFilter ref="A2:H26"/>
    </customSheetView>
    <customSheetView guid="{17A4E753-33F2-4577-AD00-66EE1CD06ED8}" scale="85" showPageBreaks="1" outlineSymbols="0" printArea="1" showAutoFilter="1" view="pageBreakPreview" topLeftCell="B1">
      <selection activeCell="H14" sqref="H14:H25"/>
      <pageMargins left="0.51181102362204722" right="0.51181102362204722" top="0.98425196850393704" bottom="0.98425196850393704" header="0.51181102362204722" footer="0.51181102362204722"/>
      <pageSetup paperSize="8" scale="89" orientation="portrait" r:id="rId2"/>
      <autoFilter ref="A2:H26"/>
    </customSheetView>
    <customSheetView guid="{9C8224A7-552D-41D4-9DDD-307712C35EF4}" scale="85" showPageBreaks="1" outlineSymbols="0" printArea="1" showAutoFilter="1" view="pageBreakPreview" topLeftCell="B1">
      <selection activeCell="H14" sqref="H14:H25"/>
      <pageMargins left="0.51181102362204722" right="0.51181102362204722" top="0.98425196850393704" bottom="0.98425196850393704" header="0.51181102362204722" footer="0.51181102362204722"/>
      <pageSetup paperSize="8" scale="89" orientation="portrait" r:id="rId3"/>
      <autoFilter ref="A2:H26"/>
    </customSheetView>
  </customSheetViews>
  <mergeCells count="2">
    <mergeCell ref="A26:G26"/>
    <mergeCell ref="A1:H1"/>
  </mergeCells>
  <pageMargins left="0.51181102362204722" right="0.51181102362204722" top="0.98425196850393704" bottom="0.98425196850393704" header="0.51181102362204722" footer="0.51181102362204722"/>
  <pageSetup paperSize="8" scale="8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view="pageBreakPreview" zoomScale="85" zoomScaleNormal="70" zoomScaleSheetLayoutView="100" workbookViewId="0">
      <selection activeCell="G10" sqref="A10:G10"/>
    </sheetView>
  </sheetViews>
  <sheetFormatPr defaultRowHeight="11.25"/>
  <cols>
    <col min="1" max="1" width="9.85546875" style="70" customWidth="1"/>
    <col min="2" max="2" width="18.42578125" style="71" customWidth="1"/>
    <col min="3" max="3" width="80.85546875" style="281" customWidth="1"/>
    <col min="4" max="4" width="13.140625" style="282" customWidth="1"/>
    <col min="5" max="5" width="13" style="281" customWidth="1"/>
    <col min="6" max="6" width="14.28515625" style="283" customWidth="1"/>
    <col min="7" max="7" width="13.85546875" style="283" customWidth="1"/>
    <col min="8" max="16384" width="9.140625" style="278"/>
  </cols>
  <sheetData>
    <row r="1" spans="1:7" s="123" customFormat="1" ht="14.25">
      <c r="A1" s="436" t="s">
        <v>829</v>
      </c>
      <c r="B1" s="437"/>
      <c r="C1" s="437"/>
      <c r="D1" s="437"/>
      <c r="E1" s="437"/>
      <c r="F1" s="437"/>
      <c r="G1" s="438"/>
    </row>
    <row r="2" spans="1:7" s="65" customFormat="1">
      <c r="A2" s="135" t="s">
        <v>267</v>
      </c>
      <c r="B2" s="136" t="s">
        <v>1321</v>
      </c>
      <c r="C2" s="137" t="s">
        <v>2</v>
      </c>
      <c r="D2" s="137" t="s">
        <v>16</v>
      </c>
      <c r="E2" s="137" t="s">
        <v>4</v>
      </c>
      <c r="F2" s="138" t="s">
        <v>268</v>
      </c>
      <c r="G2" s="138" t="s">
        <v>269</v>
      </c>
    </row>
    <row r="3" spans="1:7" ht="67.5">
      <c r="A3" s="98" t="s">
        <v>1873</v>
      </c>
      <c r="B3" s="98" t="s">
        <v>304</v>
      </c>
      <c r="C3" s="140" t="s">
        <v>784</v>
      </c>
      <c r="D3" s="103" t="s">
        <v>303</v>
      </c>
      <c r="E3" s="128">
        <v>12</v>
      </c>
      <c r="F3" s="277">
        <v>4539.51</v>
      </c>
      <c r="G3" s="128">
        <f>ROUND(E3*F3,2)</f>
        <v>54474.12</v>
      </c>
    </row>
    <row r="4" spans="1:7" ht="56.25">
      <c r="A4" s="98" t="s">
        <v>1874</v>
      </c>
      <c r="B4" s="98" t="s">
        <v>304</v>
      </c>
      <c r="C4" s="140" t="s">
        <v>785</v>
      </c>
      <c r="D4" s="103" t="s">
        <v>303</v>
      </c>
      <c r="E4" s="128">
        <v>12</v>
      </c>
      <c r="F4" s="277">
        <v>2627.8</v>
      </c>
      <c r="G4" s="128">
        <f t="shared" ref="G4:G10" si="0">ROUND(E4*F4,2)</f>
        <v>31533.599999999999</v>
      </c>
    </row>
    <row r="5" spans="1:7">
      <c r="A5" s="98" t="s">
        <v>1875</v>
      </c>
      <c r="B5" s="98" t="s">
        <v>304</v>
      </c>
      <c r="C5" s="140" t="s">
        <v>786</v>
      </c>
      <c r="D5" s="103" t="s">
        <v>303</v>
      </c>
      <c r="E5" s="128">
        <v>12</v>
      </c>
      <c r="F5" s="277">
        <v>97.2</v>
      </c>
      <c r="G5" s="128">
        <f t="shared" si="0"/>
        <v>1166.4000000000001</v>
      </c>
    </row>
    <row r="6" spans="1:7" ht="22.5">
      <c r="A6" s="98" t="s">
        <v>1876</v>
      </c>
      <c r="B6" s="98" t="s">
        <v>304</v>
      </c>
      <c r="C6" s="140" t="s">
        <v>787</v>
      </c>
      <c r="D6" s="103" t="s">
        <v>303</v>
      </c>
      <c r="E6" s="128">
        <v>12</v>
      </c>
      <c r="F6" s="277">
        <v>318.44</v>
      </c>
      <c r="G6" s="128">
        <f t="shared" si="0"/>
        <v>3821.28</v>
      </c>
    </row>
    <row r="7" spans="1:7" ht="45">
      <c r="A7" s="98" t="s">
        <v>1877</v>
      </c>
      <c r="B7" s="98" t="s">
        <v>304</v>
      </c>
      <c r="C7" s="140" t="s">
        <v>788</v>
      </c>
      <c r="D7" s="103" t="s">
        <v>303</v>
      </c>
      <c r="E7" s="128">
        <v>12</v>
      </c>
      <c r="F7" s="277">
        <v>297</v>
      </c>
      <c r="G7" s="128">
        <f t="shared" si="0"/>
        <v>3564</v>
      </c>
    </row>
    <row r="8" spans="1:7" ht="56.25">
      <c r="A8" s="98" t="s">
        <v>1878</v>
      </c>
      <c r="B8" s="98" t="s">
        <v>304</v>
      </c>
      <c r="C8" s="139" t="s">
        <v>790</v>
      </c>
      <c r="D8" s="103" t="s">
        <v>303</v>
      </c>
      <c r="E8" s="128">
        <v>12</v>
      </c>
      <c r="F8" s="277">
        <v>903.77</v>
      </c>
      <c r="G8" s="128">
        <f t="shared" si="0"/>
        <v>10845.24</v>
      </c>
    </row>
    <row r="9" spans="1:7" ht="56.25">
      <c r="A9" s="98" t="s">
        <v>1879</v>
      </c>
      <c r="B9" s="98" t="s">
        <v>304</v>
      </c>
      <c r="C9" s="140" t="s">
        <v>789</v>
      </c>
      <c r="D9" s="103" t="s">
        <v>303</v>
      </c>
      <c r="E9" s="128">
        <v>3</v>
      </c>
      <c r="F9" s="277">
        <v>4921.9399999999996</v>
      </c>
      <c r="G9" s="128">
        <f t="shared" si="0"/>
        <v>14765.82</v>
      </c>
    </row>
    <row r="10" spans="1:7">
      <c r="A10" s="98" t="s">
        <v>1880</v>
      </c>
      <c r="B10" s="285" t="s">
        <v>304</v>
      </c>
      <c r="C10" s="142" t="s">
        <v>822</v>
      </c>
      <c r="D10" s="143" t="s">
        <v>824</v>
      </c>
      <c r="E10" s="120">
        <v>1</v>
      </c>
      <c r="F10" s="144">
        <f>105503*0.35/2</f>
        <v>18463.024999999998</v>
      </c>
      <c r="G10" s="120">
        <f t="shared" si="0"/>
        <v>18463.03</v>
      </c>
    </row>
    <row r="11" spans="1:7" s="280" customFormat="1">
      <c r="A11" s="433" t="s">
        <v>1464</v>
      </c>
      <c r="B11" s="434"/>
      <c r="C11" s="434"/>
      <c r="D11" s="434"/>
      <c r="E11" s="434"/>
      <c r="F11" s="435"/>
      <c r="G11" s="279">
        <f>SUM(G3:G10)</f>
        <v>138633.49</v>
      </c>
    </row>
  </sheetData>
  <autoFilter ref="A2:G11"/>
  <customSheetViews>
    <customSheetView guid="{1D8CB36E-9B6A-4B9B-B1E2-DCA77B5E31B1}" scale="85" showPageBreaks="1" showAutoFilter="1" view="pageBreakPreview">
      <selection activeCell="A10" sqref="A10:XFD10"/>
      <pageMargins left="0.511811024" right="0.511811024" top="0.78740157499999996" bottom="0.78740157499999996" header="0.31496062000000002" footer="0.31496062000000002"/>
      <pageSetup paperSize="9" scale="56" orientation="portrait" r:id="rId1"/>
      <autoFilter ref="A2:G11"/>
    </customSheetView>
    <customSheetView guid="{17A4E753-33F2-4577-AD00-66EE1CD06ED8}" scale="85" showPageBreaks="1" showAutoFilter="1" view="pageBreakPreview">
      <selection activeCell="A10" sqref="A10:XFD10"/>
      <pageMargins left="0.511811024" right="0.511811024" top="0.78740157499999996" bottom="0.78740157499999996" header="0.31496062000000002" footer="0.31496062000000002"/>
      <pageSetup paperSize="9" scale="56" orientation="portrait" r:id="rId2"/>
      <autoFilter ref="A2:G11"/>
    </customSheetView>
    <customSheetView guid="{9C8224A7-552D-41D4-9DDD-307712C35EF4}" scale="85" showPageBreaks="1" showAutoFilter="1" view="pageBreakPreview">
      <selection activeCell="A10" sqref="A10:XFD10"/>
      <pageMargins left="0.511811024" right="0.511811024" top="0.78740157499999996" bottom="0.78740157499999996" header="0.31496062000000002" footer="0.31496062000000002"/>
      <pageSetup paperSize="9" scale="56" orientation="portrait" r:id="rId3"/>
      <autoFilter ref="A2:G11"/>
    </customSheetView>
  </customSheetViews>
  <mergeCells count="2">
    <mergeCell ref="A11:F11"/>
    <mergeCell ref="A1:G1"/>
  </mergeCells>
  <pageMargins left="0.511811024" right="0.511811024" top="0.78740157499999996" bottom="0.78740157499999996" header="0.31496062000000002" footer="0.31496062000000002"/>
  <pageSetup paperSize="9" scale="56"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topLeftCell="A4" zoomScaleNormal="85" zoomScaleSheetLayoutView="100" workbookViewId="0">
      <selection activeCell="D29" sqref="D29"/>
    </sheetView>
  </sheetViews>
  <sheetFormatPr defaultRowHeight="11.25"/>
  <cols>
    <col min="1" max="1" width="9.85546875" style="89" customWidth="1"/>
    <col min="2" max="2" width="10" style="86" customWidth="1"/>
    <col min="3" max="3" width="12.140625" style="86" customWidth="1"/>
    <col min="4" max="4" width="80.85546875" style="87" customWidth="1"/>
    <col min="5" max="5" width="8.85546875" style="87" customWidth="1"/>
    <col min="6" max="6" width="10.5703125" style="87" customWidth="1"/>
    <col min="7" max="7" width="12.5703125" style="88" customWidth="1"/>
    <col min="8" max="8" width="13.85546875" style="88" customWidth="1"/>
    <col min="9" max="16384" width="9.140625" style="75"/>
  </cols>
  <sheetData>
    <row r="1" spans="1:8" ht="15">
      <c r="A1" s="443" t="s">
        <v>820</v>
      </c>
      <c r="B1" s="444"/>
      <c r="C1" s="444"/>
      <c r="D1" s="444"/>
      <c r="E1" s="444"/>
      <c r="F1" s="444"/>
      <c r="G1" s="444"/>
      <c r="H1" s="445"/>
    </row>
    <row r="2" spans="1:8" s="79" customFormat="1" ht="22.5">
      <c r="A2" s="76" t="s">
        <v>267</v>
      </c>
      <c r="B2" s="73" t="s">
        <v>1</v>
      </c>
      <c r="C2" s="141" t="s">
        <v>1321</v>
      </c>
      <c r="D2" s="77" t="s">
        <v>2</v>
      </c>
      <c r="E2" s="77" t="s">
        <v>16</v>
      </c>
      <c r="F2" s="77" t="s">
        <v>4</v>
      </c>
      <c r="G2" s="78" t="s">
        <v>268</v>
      </c>
      <c r="H2" s="78" t="s">
        <v>269</v>
      </c>
    </row>
    <row r="3" spans="1:8" s="79" customFormat="1">
      <c r="A3" s="284" t="s">
        <v>1880</v>
      </c>
      <c r="B3" s="141"/>
      <c r="C3" s="285" t="s">
        <v>304</v>
      </c>
      <c r="D3" s="142" t="s">
        <v>1458</v>
      </c>
      <c r="E3" s="143" t="s">
        <v>824</v>
      </c>
      <c r="F3" s="120">
        <v>47</v>
      </c>
      <c r="G3" s="144">
        <f>199+1129+22</f>
        <v>1350</v>
      </c>
      <c r="H3" s="120">
        <f t="shared" ref="H3:H9" si="0">ROUND(F3*G3,2)</f>
        <v>63450</v>
      </c>
    </row>
    <row r="4" spans="1:8" s="79" customFormat="1">
      <c r="A4" s="284" t="s">
        <v>1881</v>
      </c>
      <c r="B4" s="141"/>
      <c r="C4" s="285" t="s">
        <v>304</v>
      </c>
      <c r="D4" s="142" t="s">
        <v>1459</v>
      </c>
      <c r="E4" s="143" t="s">
        <v>824</v>
      </c>
      <c r="F4" s="120">
        <v>25</v>
      </c>
      <c r="G4" s="144">
        <v>199</v>
      </c>
      <c r="H4" s="120">
        <f t="shared" si="0"/>
        <v>4975</v>
      </c>
    </row>
    <row r="5" spans="1:8" s="79" customFormat="1">
      <c r="A5" s="284" t="s">
        <v>1882</v>
      </c>
      <c r="B5" s="141"/>
      <c r="C5" s="285" t="s">
        <v>304</v>
      </c>
      <c r="D5" s="142" t="s">
        <v>1461</v>
      </c>
      <c r="E5" s="143" t="s">
        <v>824</v>
      </c>
      <c r="F5" s="120">
        <v>35</v>
      </c>
      <c r="G5" s="144">
        <v>338</v>
      </c>
      <c r="H5" s="120">
        <f t="shared" si="0"/>
        <v>11830</v>
      </c>
    </row>
    <row r="6" spans="1:8" s="79" customFormat="1">
      <c r="A6" s="284" t="s">
        <v>1883</v>
      </c>
      <c r="B6" s="141"/>
      <c r="C6" s="285" t="s">
        <v>304</v>
      </c>
      <c r="D6" s="142" t="s">
        <v>1460</v>
      </c>
      <c r="E6" s="143" t="s">
        <v>824</v>
      </c>
      <c r="F6" s="120">
        <v>5</v>
      </c>
      <c r="G6" s="144">
        <f>2870+554+581</f>
        <v>4005</v>
      </c>
      <c r="H6" s="120">
        <f t="shared" si="0"/>
        <v>20025</v>
      </c>
    </row>
    <row r="7" spans="1:8" s="79" customFormat="1">
      <c r="A7" s="284" t="s">
        <v>1884</v>
      </c>
      <c r="B7" s="141"/>
      <c r="C7" s="285" t="s">
        <v>304</v>
      </c>
      <c r="D7" s="142" t="s">
        <v>821</v>
      </c>
      <c r="E7" s="143" t="s">
        <v>824</v>
      </c>
      <c r="F7" s="120">
        <v>1</v>
      </c>
      <c r="G7" s="144">
        <v>5223</v>
      </c>
      <c r="H7" s="120">
        <f t="shared" si="0"/>
        <v>5223</v>
      </c>
    </row>
    <row r="8" spans="1:8" s="79" customFormat="1">
      <c r="A8" s="284" t="s">
        <v>1885</v>
      </c>
      <c r="B8" s="141"/>
      <c r="C8" s="285" t="s">
        <v>304</v>
      </c>
      <c r="D8" s="142" t="s">
        <v>822</v>
      </c>
      <c r="E8" s="143" t="s">
        <v>824</v>
      </c>
      <c r="F8" s="120">
        <v>1</v>
      </c>
      <c r="G8" s="144">
        <f>105503*0.35/2</f>
        <v>18463.024999999998</v>
      </c>
      <c r="H8" s="120">
        <f t="shared" si="0"/>
        <v>18463.03</v>
      </c>
    </row>
    <row r="9" spans="1:8" s="79" customFormat="1">
      <c r="A9" s="284" t="s">
        <v>1886</v>
      </c>
      <c r="B9" s="141"/>
      <c r="C9" s="285" t="s">
        <v>304</v>
      </c>
      <c r="D9" s="142" t="s">
        <v>823</v>
      </c>
      <c r="E9" s="143" t="s">
        <v>825</v>
      </c>
      <c r="F9" s="120">
        <v>2400</v>
      </c>
      <c r="G9" s="144">
        <v>1.61</v>
      </c>
      <c r="H9" s="120">
        <f t="shared" si="0"/>
        <v>3864</v>
      </c>
    </row>
    <row r="10" spans="1:8">
      <c r="A10" s="439" t="s">
        <v>405</v>
      </c>
      <c r="B10" s="440"/>
      <c r="C10" s="440"/>
      <c r="D10" s="440"/>
      <c r="E10" s="440"/>
      <c r="F10" s="440"/>
      <c r="G10" s="442"/>
      <c r="H10" s="316">
        <f>SUM(H3:H9)</f>
        <v>127830.03</v>
      </c>
    </row>
    <row r="11" spans="1:8" s="79" customFormat="1" ht="12.75">
      <c r="A11" s="446" t="s">
        <v>820</v>
      </c>
      <c r="B11" s="447"/>
      <c r="C11" s="447"/>
      <c r="D11" s="447"/>
      <c r="E11" s="447"/>
      <c r="F11" s="447"/>
      <c r="G11" s="447"/>
      <c r="H11" s="448"/>
    </row>
    <row r="12" spans="1:8">
      <c r="A12" s="66" t="s">
        <v>1887</v>
      </c>
      <c r="B12" s="66">
        <v>91863</v>
      </c>
      <c r="C12" s="80" t="s">
        <v>47</v>
      </c>
      <c r="D12" s="81" t="s">
        <v>359</v>
      </c>
      <c r="E12" s="143" t="s">
        <v>21</v>
      </c>
      <c r="F12" s="120">
        <v>1000</v>
      </c>
      <c r="G12" s="144">
        <v>4.59</v>
      </c>
      <c r="H12" s="120">
        <f>ROUND(F12*G12,2)</f>
        <v>4590</v>
      </c>
    </row>
    <row r="13" spans="1:8">
      <c r="A13" s="66" t="s">
        <v>1888</v>
      </c>
      <c r="B13" s="80" t="s">
        <v>1149</v>
      </c>
      <c r="C13" s="80" t="s">
        <v>47</v>
      </c>
      <c r="D13" s="81" t="s">
        <v>334</v>
      </c>
      <c r="E13" s="145" t="s">
        <v>303</v>
      </c>
      <c r="F13" s="82">
        <v>150</v>
      </c>
      <c r="G13" s="83">
        <v>13.17</v>
      </c>
      <c r="H13" s="120">
        <f t="shared" ref="H13:H31" si="1">ROUND(F13*G13,2)</f>
        <v>1975.5</v>
      </c>
    </row>
    <row r="14" spans="1:8" ht="33.75">
      <c r="A14" s="66" t="s">
        <v>1889</v>
      </c>
      <c r="B14" s="80">
        <v>1599</v>
      </c>
      <c r="C14" s="80" t="s">
        <v>47</v>
      </c>
      <c r="D14" s="81" t="s">
        <v>337</v>
      </c>
      <c r="E14" s="143" t="s">
        <v>303</v>
      </c>
      <c r="F14" s="82">
        <v>400</v>
      </c>
      <c r="G14" s="83">
        <v>5.73</v>
      </c>
      <c r="H14" s="120">
        <f t="shared" si="1"/>
        <v>2292</v>
      </c>
    </row>
    <row r="15" spans="1:8">
      <c r="A15" s="66" t="s">
        <v>1890</v>
      </c>
      <c r="B15" s="80">
        <v>11976</v>
      </c>
      <c r="C15" s="80" t="s">
        <v>47</v>
      </c>
      <c r="D15" s="81" t="s">
        <v>331</v>
      </c>
      <c r="E15" s="143" t="s">
        <v>303</v>
      </c>
      <c r="F15" s="82">
        <v>1300</v>
      </c>
      <c r="G15" s="83">
        <v>2.99</v>
      </c>
      <c r="H15" s="120">
        <f t="shared" si="1"/>
        <v>3887</v>
      </c>
    </row>
    <row r="16" spans="1:8">
      <c r="A16" s="66" t="s">
        <v>1891</v>
      </c>
      <c r="B16" s="80">
        <v>39128</v>
      </c>
      <c r="C16" s="80" t="s">
        <v>47</v>
      </c>
      <c r="D16" s="81" t="s">
        <v>323</v>
      </c>
      <c r="E16" s="145" t="s">
        <v>303</v>
      </c>
      <c r="F16" s="82">
        <v>1000</v>
      </c>
      <c r="G16" s="83">
        <v>0.87</v>
      </c>
      <c r="H16" s="120">
        <f t="shared" si="1"/>
        <v>870</v>
      </c>
    </row>
    <row r="17" spans="1:8">
      <c r="A17" s="66" t="s">
        <v>2095</v>
      </c>
      <c r="B17" s="80"/>
      <c r="C17" s="80" t="s">
        <v>304</v>
      </c>
      <c r="D17" s="81" t="s">
        <v>319</v>
      </c>
      <c r="E17" s="145" t="s">
        <v>21</v>
      </c>
      <c r="F17" s="82">
        <v>800</v>
      </c>
      <c r="G17" s="83">
        <v>5.29</v>
      </c>
      <c r="H17" s="120">
        <f t="shared" si="1"/>
        <v>4232</v>
      </c>
    </row>
    <row r="18" spans="1:8">
      <c r="A18" s="66" t="s">
        <v>2096</v>
      </c>
      <c r="B18" s="80" t="s">
        <v>1150</v>
      </c>
      <c r="C18" s="80" t="s">
        <v>1151</v>
      </c>
      <c r="D18" s="81" t="s">
        <v>354</v>
      </c>
      <c r="E18" s="143" t="s">
        <v>21</v>
      </c>
      <c r="F18" s="82">
        <v>140</v>
      </c>
      <c r="G18" s="83">
        <v>209.57</v>
      </c>
      <c r="H18" s="120">
        <f t="shared" si="1"/>
        <v>29339.8</v>
      </c>
    </row>
    <row r="19" spans="1:8">
      <c r="A19" s="66" t="s">
        <v>2097</v>
      </c>
      <c r="B19" s="80"/>
      <c r="C19" s="80" t="s">
        <v>1151</v>
      </c>
      <c r="D19" s="81" t="s">
        <v>361</v>
      </c>
      <c r="E19" s="143" t="s">
        <v>303</v>
      </c>
      <c r="F19" s="82">
        <v>50</v>
      </c>
      <c r="G19" s="83">
        <v>1.95</v>
      </c>
      <c r="H19" s="120">
        <f t="shared" si="1"/>
        <v>97.5</v>
      </c>
    </row>
    <row r="20" spans="1:8">
      <c r="A20" s="66" t="s">
        <v>2098</v>
      </c>
      <c r="B20" s="80"/>
      <c r="C20" s="80" t="s">
        <v>304</v>
      </c>
      <c r="D20" s="81" t="s">
        <v>814</v>
      </c>
      <c r="E20" s="145" t="s">
        <v>303</v>
      </c>
      <c r="F20" s="82">
        <v>80</v>
      </c>
      <c r="G20" s="83">
        <v>3.65</v>
      </c>
      <c r="H20" s="120">
        <f t="shared" si="1"/>
        <v>292</v>
      </c>
    </row>
    <row r="21" spans="1:8" ht="22.5">
      <c r="A21" s="66" t="s">
        <v>2099</v>
      </c>
      <c r="B21" s="80">
        <v>11962</v>
      </c>
      <c r="C21" s="80" t="s">
        <v>47</v>
      </c>
      <c r="D21" s="81" t="s">
        <v>371</v>
      </c>
      <c r="E21" s="145" t="s">
        <v>303</v>
      </c>
      <c r="F21" s="82">
        <v>800</v>
      </c>
      <c r="G21" s="83">
        <v>0.08</v>
      </c>
      <c r="H21" s="120">
        <f t="shared" si="1"/>
        <v>64</v>
      </c>
    </row>
    <row r="22" spans="1:8">
      <c r="A22" s="66" t="s">
        <v>2100</v>
      </c>
      <c r="B22" s="80"/>
      <c r="C22" s="80" t="s">
        <v>47</v>
      </c>
      <c r="D22" s="81" t="s">
        <v>350</v>
      </c>
      <c r="E22" s="143" t="s">
        <v>303</v>
      </c>
      <c r="F22" s="82">
        <v>100</v>
      </c>
      <c r="G22" s="83">
        <v>4.03</v>
      </c>
      <c r="H22" s="120">
        <f t="shared" si="1"/>
        <v>403</v>
      </c>
    </row>
    <row r="23" spans="1:8">
      <c r="A23" s="66" t="s">
        <v>2101</v>
      </c>
      <c r="B23" s="80">
        <v>1891</v>
      </c>
      <c r="C23" s="80" t="s">
        <v>47</v>
      </c>
      <c r="D23" s="81" t="s">
        <v>370</v>
      </c>
      <c r="E23" s="143" t="s">
        <v>303</v>
      </c>
      <c r="F23" s="82">
        <v>200</v>
      </c>
      <c r="G23" s="83">
        <v>1.66</v>
      </c>
      <c r="H23" s="120">
        <f t="shared" si="1"/>
        <v>332</v>
      </c>
    </row>
    <row r="24" spans="1:8">
      <c r="A24" s="66" t="s">
        <v>2102</v>
      </c>
      <c r="B24" s="80"/>
      <c r="C24" s="80" t="s">
        <v>47</v>
      </c>
      <c r="D24" s="81" t="s">
        <v>388</v>
      </c>
      <c r="E24" s="143" t="s">
        <v>303</v>
      </c>
      <c r="F24" s="82">
        <v>220</v>
      </c>
      <c r="G24" s="83">
        <v>3.25</v>
      </c>
      <c r="H24" s="120">
        <f t="shared" si="1"/>
        <v>715</v>
      </c>
    </row>
    <row r="25" spans="1:8">
      <c r="A25" s="66" t="s">
        <v>2103</v>
      </c>
      <c r="B25" s="80">
        <v>39997</v>
      </c>
      <c r="C25" s="80" t="s">
        <v>47</v>
      </c>
      <c r="D25" s="81" t="s">
        <v>375</v>
      </c>
      <c r="E25" s="145" t="s">
        <v>303</v>
      </c>
      <c r="F25" s="82">
        <v>1300</v>
      </c>
      <c r="G25" s="83">
        <v>0.11</v>
      </c>
      <c r="H25" s="120">
        <f t="shared" si="1"/>
        <v>143</v>
      </c>
    </row>
    <row r="26" spans="1:8">
      <c r="A26" s="66" t="s">
        <v>2104</v>
      </c>
      <c r="B26" s="66">
        <v>39208</v>
      </c>
      <c r="C26" s="80" t="s">
        <v>47</v>
      </c>
      <c r="D26" s="81" t="s">
        <v>315</v>
      </c>
      <c r="E26" s="145" t="s">
        <v>303</v>
      </c>
      <c r="F26" s="120">
        <v>1300</v>
      </c>
      <c r="G26" s="144">
        <v>0.27</v>
      </c>
      <c r="H26" s="120">
        <f t="shared" si="1"/>
        <v>351</v>
      </c>
    </row>
    <row r="27" spans="1:8">
      <c r="A27" s="66" t="s">
        <v>2105</v>
      </c>
      <c r="B27" s="66">
        <v>2515</v>
      </c>
      <c r="C27" s="80" t="s">
        <v>47</v>
      </c>
      <c r="D27" s="81" t="s">
        <v>336</v>
      </c>
      <c r="E27" s="143" t="s">
        <v>303</v>
      </c>
      <c r="F27" s="120">
        <v>220</v>
      </c>
      <c r="G27" s="144">
        <v>5.58</v>
      </c>
      <c r="H27" s="120">
        <f t="shared" si="1"/>
        <v>1227.5999999999999</v>
      </c>
    </row>
    <row r="28" spans="1:8">
      <c r="A28" s="66" t="s">
        <v>2106</v>
      </c>
      <c r="B28" s="66"/>
      <c r="C28" s="80" t="s">
        <v>47</v>
      </c>
      <c r="D28" s="81" t="s">
        <v>357</v>
      </c>
      <c r="E28" s="143" t="s">
        <v>21</v>
      </c>
      <c r="F28" s="120">
        <v>125</v>
      </c>
      <c r="G28" s="144">
        <v>1.3</v>
      </c>
      <c r="H28" s="120">
        <f t="shared" si="1"/>
        <v>162.5</v>
      </c>
    </row>
    <row r="29" spans="1:8" ht="22.5">
      <c r="A29" s="66" t="s">
        <v>2107</v>
      </c>
      <c r="B29" s="66" t="s">
        <v>1152</v>
      </c>
      <c r="C29" s="80" t="s">
        <v>1151</v>
      </c>
      <c r="D29" s="81" t="s">
        <v>815</v>
      </c>
      <c r="E29" s="143" t="s">
        <v>303</v>
      </c>
      <c r="F29" s="120">
        <v>52</v>
      </c>
      <c r="G29" s="144">
        <v>18.489999999999998</v>
      </c>
      <c r="H29" s="120">
        <f t="shared" si="1"/>
        <v>961.48</v>
      </c>
    </row>
    <row r="30" spans="1:8">
      <c r="A30" s="66" t="s">
        <v>2108</v>
      </c>
      <c r="B30" s="80">
        <v>92867</v>
      </c>
      <c r="C30" s="80" t="s">
        <v>47</v>
      </c>
      <c r="D30" s="81" t="s">
        <v>816</v>
      </c>
      <c r="E30" s="143" t="s">
        <v>303</v>
      </c>
      <c r="F30" s="82">
        <v>100</v>
      </c>
      <c r="G30" s="144">
        <v>16.27</v>
      </c>
      <c r="H30" s="120">
        <f t="shared" si="1"/>
        <v>1627</v>
      </c>
    </row>
    <row r="31" spans="1:8">
      <c r="A31" s="66" t="s">
        <v>2109</v>
      </c>
      <c r="B31" s="80"/>
      <c r="C31" s="80" t="s">
        <v>304</v>
      </c>
      <c r="D31" s="81" t="s">
        <v>390</v>
      </c>
      <c r="E31" s="145" t="s">
        <v>21</v>
      </c>
      <c r="F31" s="82">
        <v>280</v>
      </c>
      <c r="G31" s="144">
        <f>(35.99/6)*1.4</f>
        <v>8.3976666666666677</v>
      </c>
      <c r="H31" s="120">
        <f t="shared" si="1"/>
        <v>2351.35</v>
      </c>
    </row>
    <row r="32" spans="1:8">
      <c r="A32" s="439" t="s">
        <v>826</v>
      </c>
      <c r="B32" s="440"/>
      <c r="C32" s="441"/>
      <c r="D32" s="440"/>
      <c r="E32" s="440"/>
      <c r="F32" s="440"/>
      <c r="G32" s="442"/>
      <c r="H32" s="316">
        <f>SUM(H12:H31)</f>
        <v>55913.73</v>
      </c>
    </row>
    <row r="33" spans="1:8" s="269" customFormat="1">
      <c r="A33" s="410" t="s">
        <v>1465</v>
      </c>
      <c r="B33" s="412"/>
      <c r="C33" s="411"/>
      <c r="D33" s="412"/>
      <c r="E33" s="412"/>
      <c r="F33" s="412"/>
      <c r="G33" s="413"/>
      <c r="H33" s="146">
        <f>H10+H32</f>
        <v>183743.76</v>
      </c>
    </row>
  </sheetData>
  <autoFilter ref="A2:H33"/>
  <customSheetViews>
    <customSheetView guid="{1D8CB36E-9B6A-4B9B-B1E2-DCA77B5E31B1}" showPageBreaks="1" showAutoFilter="1" view="pageBreakPreview" topLeftCell="A4">
      <selection activeCell="D29" sqref="D29"/>
      <pageMargins left="0.51181102362204722" right="0.51181102362204722" top="0.78740157480314965" bottom="0.78740157480314965" header="0.31496062992125984" footer="0.31496062992125984"/>
      <printOptions horizontalCentered="1"/>
      <pageSetup paperSize="9" scale="52" orientation="portrait" r:id="rId1"/>
      <autoFilter ref="A2:H33"/>
    </customSheetView>
    <customSheetView guid="{17A4E753-33F2-4577-AD00-66EE1CD06ED8}" showPageBreaks="1" showAutoFilter="1" view="pageBreakPreview" topLeftCell="A4">
      <selection activeCell="D29" sqref="D29"/>
      <pageMargins left="0.51181102362204722" right="0.51181102362204722" top="0.78740157480314965" bottom="0.78740157480314965" header="0.31496062992125984" footer="0.31496062992125984"/>
      <printOptions horizontalCentered="1"/>
      <pageSetup paperSize="9" scale="52" orientation="portrait" r:id="rId2"/>
      <autoFilter ref="A2:H33"/>
    </customSheetView>
    <customSheetView guid="{9C8224A7-552D-41D4-9DDD-307712C35EF4}" showPageBreaks="1" showAutoFilter="1" view="pageBreakPreview" topLeftCell="A4">
      <selection activeCell="D29" sqref="D29"/>
      <pageMargins left="0.51181102362204722" right="0.51181102362204722" top="0.78740157480314965" bottom="0.78740157480314965" header="0.31496062992125984" footer="0.31496062992125984"/>
      <printOptions horizontalCentered="1"/>
      <pageSetup paperSize="9" scale="52" orientation="portrait" r:id="rId3"/>
      <autoFilter ref="A2:H33"/>
    </customSheetView>
  </customSheetViews>
  <mergeCells count="5">
    <mergeCell ref="A32:G32"/>
    <mergeCell ref="A1:H1"/>
    <mergeCell ref="A11:H11"/>
    <mergeCell ref="A10:G10"/>
    <mergeCell ref="A33:G33"/>
  </mergeCells>
  <printOptions horizontalCentered="1"/>
  <pageMargins left="0.51181102362204722" right="0.51181102362204722" top="0.78740157480314965" bottom="0.78740157480314965" header="0.31496062992125984" footer="0.31496062992125984"/>
  <pageSetup paperSize="9" scale="52"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12</vt:i4>
      </vt:variant>
    </vt:vector>
  </HeadingPairs>
  <TitlesOfParts>
    <vt:vector size="27" baseType="lpstr">
      <vt:lpstr>Planilha</vt:lpstr>
      <vt:lpstr>CRONOGRAMA</vt:lpstr>
      <vt:lpstr>Lista de instalação elétrica</vt:lpstr>
      <vt:lpstr>SPDA</vt:lpstr>
      <vt:lpstr>Hidráulica</vt:lpstr>
      <vt:lpstr>Esgoto</vt:lpstr>
      <vt:lpstr>Combate a Incêndio</vt:lpstr>
      <vt:lpstr> IT médico</vt:lpstr>
      <vt:lpstr>SISTEMAS ESPECIAIS</vt:lpstr>
      <vt:lpstr>SONORIZAÇÃO</vt:lpstr>
      <vt:lpstr>GASES MEDICINAIS</vt:lpstr>
      <vt:lpstr>CLIMATIZAÇÃO</vt:lpstr>
      <vt:lpstr>BDI equipamentos</vt:lpstr>
      <vt:lpstr>BDI serviços</vt:lpstr>
      <vt:lpstr>Plan1</vt:lpstr>
      <vt:lpstr>'BDI equipamentos'!Area_de_impressao</vt:lpstr>
      <vt:lpstr>'BDI serviços'!Area_de_impressao</vt:lpstr>
      <vt:lpstr>CLIMATIZAÇÃO!Area_de_impressao</vt:lpstr>
      <vt:lpstr>'Combate a Incêndio'!Area_de_impressao</vt:lpstr>
      <vt:lpstr>CRONOGRAMA!Area_de_impressao</vt:lpstr>
      <vt:lpstr>'GASES MEDICINAIS'!Area_de_impressao</vt:lpstr>
      <vt:lpstr>Hidráulica!Area_de_impressao</vt:lpstr>
      <vt:lpstr>'Lista de instalação elétrica'!Area_de_impressao</vt:lpstr>
      <vt:lpstr>Planilha!Area_de_impressao</vt:lpstr>
      <vt:lpstr>SPDA!Area_de_impressao</vt:lpstr>
      <vt:lpstr>CRONOGRAMA!Titulos_de_impressao</vt:lpstr>
      <vt:lpstr>'GASES MEDICINAIS'!Titulos_de_impressao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Allyne Rodrigues Ribeiro Felix</cp:lastModifiedBy>
  <cp:lastPrinted>2016-09-22T12:43:04Z</cp:lastPrinted>
  <dcterms:created xsi:type="dcterms:W3CDTF">2015-07-24T10:08:37Z</dcterms:created>
  <dcterms:modified xsi:type="dcterms:W3CDTF">2016-10-06T12:13:27Z</dcterms:modified>
</cp:coreProperties>
</file>